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zabal" reservationPassword="0"/>
  <workbookPr/>
  <bookViews>
    <workbookView xWindow="240" yWindow="120" windowWidth="14940" windowHeight="9225" activeTab="0"/>
  </bookViews>
  <sheets>
    <sheet name="Rekapitulace" sheetId="1" r:id="rId1"/>
    <sheet name="SO 101" sheetId="2" r:id="rId2"/>
    <sheet name="SO 110_SO 110.a" sheetId="3" r:id="rId3"/>
    <sheet name="SO 110_SO 110.b" sheetId="4" r:id="rId4"/>
    <sheet name="SO 110.1" sheetId="5" r:id="rId5"/>
    <sheet name="SO 180" sheetId="6" r:id="rId6"/>
    <sheet name="SO 190" sheetId="7" r:id="rId7"/>
    <sheet name="SO 201" sheetId="8" r:id="rId8"/>
    <sheet name="SO 301" sheetId="9" r:id="rId9"/>
    <sheet name="SO 401" sheetId="10" r:id="rId10"/>
    <sheet name="VON.a" sheetId="11" r:id="rId11"/>
    <sheet name="VON.b" sheetId="12" r:id="rId12"/>
  </sheets>
  <definedNames/>
  <calcPr/>
  <webPublishing/>
</workbook>
</file>

<file path=xl/sharedStrings.xml><?xml version="1.0" encoding="utf-8"?>
<sst xmlns="http://schemas.openxmlformats.org/spreadsheetml/2006/main" count="3527" uniqueCount="913">
  <si>
    <t>Firma: Valbek, spol. s r.o.</t>
  </si>
  <si>
    <t>Rekapitulace ceny</t>
  </si>
  <si>
    <t>Stavba: 24-1016 - III/1016 Kunice</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</si>
  <si>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</si>
  <si>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</si>
  <si>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</si>
  <si>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</si>
  <si>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</si>
  <si>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</si>
  <si>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</si>
  <si>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</si>
  <si>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</si>
  <si>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</si>
  <si>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</si>
  <si>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</si>
  <si>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24-1016</t>
  </si>
  <si>
    <t>III/1016 Kunice</t>
  </si>
  <si>
    <t>O</t>
  </si>
  <si>
    <t>Rozpočet:</t>
  </si>
  <si>
    <t>0,00</t>
  </si>
  <si>
    <t>15,00</t>
  </si>
  <si>
    <t>21,00</t>
  </si>
  <si>
    <t>3</t>
  </si>
  <si>
    <t>2</t>
  </si>
  <si>
    <t>SO 101</t>
  </si>
  <si>
    <t>Silnice III/1016</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</si>
  <si>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</si>
  <si>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</si>
  <si>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</si>
  <si>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</si>
  <si>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</si>
  <si>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</si>
  <si>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</si>
  <si>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</si>
  <si>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</si>
  <si>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</si>
  <si>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</si>
  <si>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</si>
  <si>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</si>
  <si>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</si>
  <si>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</si>
  <si>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</si>
  <si>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</si>
  <si>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</si>
  <si>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</si>
  <si>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</si>
  <si>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014102.R</t>
  </si>
  <si>
    <t/>
  </si>
  <si>
    <t>ULOŽENÍ ODPADU ZE STAVBY NA SKLÁDKU S OPRÁVNĚNÍM K OPĚTOVNÉMU VYUŽITÍ - RECYKLAČNÍ STŘEDISKO</t>
  </si>
  <si>
    <t>T</t>
  </si>
  <si>
    <t>PP</t>
  </si>
  <si>
    <t>17 01 01 - BETON z vybouraných konstrukcí (obrubníky, propusty, panely a jiné) 
17 09 04 - Směsné stavební a demoliční odpady neuvedené pod čísly 17 09 01, 17 09 02 a 17 09 03</t>
  </si>
  <si>
    <t>VV</t>
  </si>
  <si>
    <t>dle pol. 113168: 7,686*2,5=19,215 [A] 
dle pol. 11352: 21,6*0,205=4,428 [B] 
dle pol. 966158: 5,0*2,4=12,000 [C] 
dle pol. 966168: 3,0*2,5=7,500 [D] 
dle pol. 966346: 21,0*0,75=15,750 [E] 
dle pol. 96687: 3*0,6=1,800 [F] 
Celkem: A+B+C+D+E+F=60,693 [G]</t>
  </si>
  <si>
    <t>014103.R</t>
  </si>
  <si>
    <t>17 05 04 - Zemina a kamení neuvedené pod číslem 17 05 03 
nepotřebný výkopek - zemina, drny, kamení - nevhodný materiál pro další použí na této stavbě</t>
  </si>
  <si>
    <t>dle pol. 113328: 980,895*2,1=2 059,880 [A] 
dle pol. 123738: 981,177*1,8=1 766,119 [B] 
dle pol. 12924: 744,65*0,2*2,0=297,860 [C] 
dle pol. 12931: 799,3*0,25*1,8=359,685 [D] 
dle pol. 12980: 4*0,4*2,0=3,200 [E] 
dle pol. 129957: 41,6*0,1*1,8=7,488 [F] 
dle pol. 131738: 15,0*1,8=27,000 [G] 
dle pol. 966138: 3,0*2,6=7,800 [H] 
Celkem: A+B+C+D+E+F+G+H=4 529,032 [I]</t>
  </si>
  <si>
    <t>014104.R</t>
  </si>
  <si>
    <t>17 03 02 - Asfaltové směsi neuvedené pod číslem 17 03 01 (ZAS T3)</t>
  </si>
  <si>
    <t>dle pol. 113728: 268,472*2,3=617,486 [A]</t>
  </si>
  <si>
    <t>014212</t>
  </si>
  <si>
    <t>POPLATKY ZA ZEMNÍK - ORNICE</t>
  </si>
  <si>
    <t>pořízení ornice / zeminy schopné zúrodnění dle dispozic zhotovitele</t>
  </si>
  <si>
    <t>dle pol. 18222 
967,3*0,15*1,8=261,171 [A]</t>
  </si>
  <si>
    <t>Zemní práce</t>
  </si>
  <si>
    <t>11201</t>
  </si>
  <si>
    <t>KÁCENÍ STROMŮ D KMENE DO 0,5M S ODSTRANĚNÍM PAŘEZŮ</t>
  </si>
  <si>
    <t>KUS</t>
  </si>
  <si>
    <t>vč. likvidace dřevní hmoty dle dispozic zhotovitele</t>
  </si>
  <si>
    <t>Přípravné, bourací a zemní práce 
kácení stromů 
2x DN 0,2 ; 1x DN 0,3m 
3=3,000 [A]</t>
  </si>
  <si>
    <t>113168</t>
  </si>
  <si>
    <t>ODSTRANĚNÍ KRYTU ZPEVNĚNÝCH PLOCH ZE SILNIČNÍCH DÍLCŮ, ODVOZ DO 20KM</t>
  </si>
  <si>
    <t>M3</t>
  </si>
  <si>
    <t>vč. odvozu na skládku s oprávněním k opětovnému použití - recyklační středisko, dle dispozic zhotovitele, vzdálenost uvedena orientačně</t>
  </si>
  <si>
    <t>Přípravné, bourací a zemní práce 
vybourání  panelů z autobusových zastávek tl. 180mm 
42,7*0,18=7,686 [A]</t>
  </si>
  <si>
    <t>7</t>
  </si>
  <si>
    <t>113328</t>
  </si>
  <si>
    <t>ODSTRAN PODKL ZPEVNĚNÝCH PLOCH Z KAMENIVA NESTMEL, ODVOZ DO 20KM</t>
  </si>
  <si>
    <t>Přípravné, bourací a zemní práce 
odstranění podkladních vrstev vozovky v prům. tl. 350 mm    
- v úseku km 2,033 (ZÚ) -  2,553 (60 % celkové plochy) 
- v místě předp. sanace km 2,553 - 2,560 
- v místě předp.sanací km 3,000-3,200 
- v místech dalších příp. poruch v km 2,553 - KÚ (20 % plochy) 
((2635,37*0,6)+12,9+431,6+3422,17*0,2)*0,35=948,555 [A] 
odstranění konstrukce nezpevněného sjezdu v prům. tl. do 350 mm - 10 sjezdů 
80,2*0,35=28,070 [B] 
vybourání lože panelů z autobusových zastávek - odhad 100mm 
42,7*0,1=4,270 [C] 
Celkem: A+B+C=980,895 [D]</t>
  </si>
  <si>
    <t>8</t>
  </si>
  <si>
    <t>11352</t>
  </si>
  <si>
    <t>ODSTRANĚNÍ CHODNÍKOVÝCH A SILNIČNÍCH OBRUBNÍKŮ BETONOVÝCH</t>
  </si>
  <si>
    <t>M</t>
  </si>
  <si>
    <t>vč. odvozu na skládku s oprávněním k opětovnému použití - recyklační středisko, dle dispozic zhotovitele</t>
  </si>
  <si>
    <t>Přípravné, bourací a zemní práce 
odstranění stávajících obrubníků 
21,6=21,600 [A]</t>
  </si>
  <si>
    <t>11372</t>
  </si>
  <si>
    <t>a</t>
  </si>
  <si>
    <t>FRÉZOVÁNÍ ZPEVNĚNÝCH PLOCH ASFALTOVÝCH</t>
  </si>
  <si>
    <t>ZAS T1 
vč. odvozu a uskladnění dle dispozic zhotovitele 
POZN.: Povinný odkup frézované zhotovitelem! 
Materiál není odpadem!</t>
  </si>
  <si>
    <t>Přípravné, bourací a zemní práce 
frézování vozovky tl. průměrně 60 mm na celou šířku vozovky 
6711,8*0,06=402,708 [A] 
frézování vozovky tl. průměrně 40 mm na celou šířku vozovky 
347,0*0,04=13,880 [B] 
Mezisoučet: A+B=416,588 [C] 
Odpočet zpětně použitého materiálu na krajnice 
dle pol. 17310 
-604,5*0,15=-90,675 [D] 
Celkem: C+D=325,913 [E]</t>
  </si>
  <si>
    <t>b</t>
  </si>
  <si>
    <t>ZAS T1 
provedení frézování na frakci 0/22 
vč. přemístění materiálu v rámci stavby, příp. mezideponie 
Výpočet celkového objemu frézování viz. pol. 11372.a a 113728.</t>
  </si>
  <si>
    <t>Zpětně použitý materiál na krajnice 
dle pol. 17310 
604,5*0,15=90,675 [A]</t>
  </si>
  <si>
    <t>11</t>
  </si>
  <si>
    <t>113728</t>
  </si>
  <si>
    <t>FRÉZOVÁNÍ ZPEVNĚNÝCH PLOCH ASFALTOVÝCH, ODVOZ DO 20KM</t>
  </si>
  <si>
    <t>ZAST T3 
vč. odvozu na skládku s oprávněním k opětovnému použití - recyklační středisko, dle dispozic zhotovitele, vzdálenost uvedena orientačně 
suma PAU 49,9 mg.kg-1 - dle vyhlášky č. 273/2021 Sb. není nebezpečný odpad</t>
  </si>
  <si>
    <t>Přípravné, bourací a zemní práce 
frézování vozovky tl. průměrně 40 mm na celou šířku vozovky 
6711,8*0,04=268,472 [A]</t>
  </si>
  <si>
    <t>12</t>
  </si>
  <si>
    <t>113764</t>
  </si>
  <si>
    <t>FRÉZOVÁNÍ DRÁŽKY PRŮŘEZU DO 400MM2 V ASFALTOVÉ VOZOVCE</t>
  </si>
  <si>
    <t>příprava drážky pro zálivku, vč. vyčištění drážky a likvidace odpadu (rozměry min. 12/25 mm)</t>
  </si>
  <si>
    <t>Dokončující práce 
napojení na stáv. stav 
5,9+11,9+7,0+5,0+17,4+13,9+10,6+7,5+6,4+7,4+5,2+4,7+29,5+15,5+27,2+39,5+5,6=220,200 [A]</t>
  </si>
  <si>
    <t>13</t>
  </si>
  <si>
    <t>123738</t>
  </si>
  <si>
    <t>ODKOP PRO SPOD STAVBU SILNIC A ŽELEZNIC TŘ. I, ODVOZ DO 20KM</t>
  </si>
  <si>
    <t>Sanace AZ 
na hloubku 500 mm - výkop 
 - v místě předp.sanací km 2,050 - 2,200 
 - v místě předp.sanací km 2,540 – 2,560  
 - v místě předp.sanací km 3,000 – 3,200  
-  v místě dalších možných sanací v celém úseku (20% plochy) 
(298,9+44,5+431,6+(5936,77*0,2))*0,5=981,177 [A]</t>
  </si>
  <si>
    <t>14</t>
  </si>
  <si>
    <t>125738</t>
  </si>
  <si>
    <t>VYKOPÁVKY ZE ZEMNÍKŮ A SKLÁDEK TŘ. I, ODVOZ DO 20KM</t>
  </si>
  <si>
    <t>vč. naložení a dopravy zeminy schopné zúrodnění dle dispozic zhotovitele, vzdálenost uvedena orientačně</t>
  </si>
  <si>
    <t>dle pol. 18222 
967,3*0,15=145,095 [A]</t>
  </si>
  <si>
    <t>15</t>
  </si>
  <si>
    <t>12924</t>
  </si>
  <si>
    <t>ČIŠTĚNÍ KRAJNIC OD NÁNOSU TL. DO 200MM</t>
  </si>
  <si>
    <t>M2</t>
  </si>
  <si>
    <t>Přípravné, bourací a zemní práce 
stržení krajnice v prům. šířce cca 0,5 m, včetně odstranění nánosu 
1489,3*0,5=744,650 [A]</t>
  </si>
  <si>
    <t>16</t>
  </si>
  <si>
    <t>12931</t>
  </si>
  <si>
    <t>ČIŠTĚNÍ PŘÍKOPŮ OD NÁNOSU DO 0,25M3/M</t>
  </si>
  <si>
    <t>Přípravné, bourací a zemní práce 
pročištění a reprofilace příkopu prům. mn. do 0,25m3/m 
534,4+264,9=799,300 [A]</t>
  </si>
  <si>
    <t>17</t>
  </si>
  <si>
    <t>12980</t>
  </si>
  <si>
    <t>ČIŠTĚNÍ ULIČNÍCH VPUSTÍ</t>
  </si>
  <si>
    <t>Odvodnění 
pročištění stáv. uličních vpustí 
4=4,000 [A]</t>
  </si>
  <si>
    <t>18</t>
  </si>
  <si>
    <t>129957</t>
  </si>
  <si>
    <t>ČIŠTĚNÍ POTRUBÍ DN DO 500MM</t>
  </si>
  <si>
    <t>Přípravné, bourací a zemní práce 
pročištění stávajících propustků (DN předp. do 500mm - zaneseno) 
10,4+23,4+7,8=41,600 [A]</t>
  </si>
  <si>
    <t>19</t>
  </si>
  <si>
    <t>131738</t>
  </si>
  <si>
    <t>HLOUBENÍ JAM ZAPAŽ I NEPAŽ TŘ. I, ODVOZ DO 20KM</t>
  </si>
  <si>
    <t>Přípravné, bourací a zemní práce 
hloubení jam pro provedení UV (do 1m3 / ks) 
9+6=15,000 [A]</t>
  </si>
  <si>
    <t>20</t>
  </si>
  <si>
    <t>17180</t>
  </si>
  <si>
    <t>ULOŽENÍ SYPANINY DO NÁSYPŮ Z NAKUPOVANÝCH MATERIÁLŮ</t>
  </si>
  <si>
    <t>ŠDB 0/63</t>
  </si>
  <si>
    <t>Sanace AZ 
na hloubku 500 mm - náhrada vhodným materiálem, včetně dovozu materiálu a přehutnění parapláně 
 - v místě předp.sanací km 2,050 - 2,200 
 - v místě předp.sanací km 2,540 – 2,560  
 - v místě předp.sanací km 3,000 – 3,200  
-  v místě dalších možných sanací v celém úseku (20% plochy) 
(298,9+44,5+431,6+(5936,77*0,2))*0,5=981,177 [A]</t>
  </si>
  <si>
    <t>21</t>
  </si>
  <si>
    <t>17310</t>
  </si>
  <si>
    <t>ZEMNÍ KRAJNICE A DOSYPÁVKY SE ZHUTNĚNÍM</t>
  </si>
  <si>
    <t>materiál z výzisku stavby - ZAS T1 
vč. přemístění materiálu v rámci stavby, příp. mezideponie</t>
  </si>
  <si>
    <t>Nové konstrukce 
zpevnění zemní krajnice tl. 0,15 m 
604,5*0,15=90,675 [A]</t>
  </si>
  <si>
    <t>22</t>
  </si>
  <si>
    <t>18110</t>
  </si>
  <si>
    <t>ÚPRAVA PLÁNĚ SE ZHUTNĚNÍM V HORNINĚ TŘ. I</t>
  </si>
  <si>
    <t>Edef, 2 = 45 MPa</t>
  </si>
  <si>
    <t>dle pol. 56335 
2040,848*1,1=2 244,933 [A]</t>
  </si>
  <si>
    <t>23</t>
  </si>
  <si>
    <t>18130</t>
  </si>
  <si>
    <t>ÚPRAVA PLÁNĚ BEZ ZHUTNĚNÍ</t>
  </si>
  <si>
    <t>vyrovnání podkladu (svahy, příkopy)</t>
  </si>
  <si>
    <t>dle pol. 18222 
967,3=967,300 [A]</t>
  </si>
  <si>
    <t>24</t>
  </si>
  <si>
    <t>18214</t>
  </si>
  <si>
    <t>ÚPRAVA POVRCHŮ SROVNÁNÍM ÚZEMÍ V TL DO 0,25M</t>
  </si>
  <si>
    <t>vč.přehutnění pláně a příp. drobných dosypávek zemin\</t>
  </si>
  <si>
    <t>Přípravné, bourací a zemní práce 
obnova konstrukce sjezdů (10ks) 
80,2=80,200 [A]</t>
  </si>
  <si>
    <t>25</t>
  </si>
  <si>
    <t>18222</t>
  </si>
  <si>
    <t>ROZPROSTŘENÍ ORNICE VE SVAHU V TL DO 0,15M</t>
  </si>
  <si>
    <t>přev. svah</t>
  </si>
  <si>
    <t>Dokončující práce 
Ohumusování přilehlých ploch tl. 150mm 
967,3=967,300 [A]</t>
  </si>
  <si>
    <t>26</t>
  </si>
  <si>
    <t>18242</t>
  </si>
  <si>
    <t>ZALOŽENÍ TRÁVNÍKU HYDROOSEVEM NA ORNICI</t>
  </si>
  <si>
    <t>v místech se zástavbou ruční osetí pro zamezení znečištění okolních objektů</t>
  </si>
  <si>
    <t>27</t>
  </si>
  <si>
    <t>18247</t>
  </si>
  <si>
    <t>OŠETŘOVÁNÍ TRÁVNÍKU</t>
  </si>
  <si>
    <t>Údržba zatravněných ploch do předání správci</t>
  </si>
  <si>
    <t>28</t>
  </si>
  <si>
    <t>184721</t>
  </si>
  <si>
    <t>ZDRAVOTNÍ ŘEZ VĚTVÍ STROMŮ  KMENE D DO 50CM</t>
  </si>
  <si>
    <t>úprava stromů po výsadbě</t>
  </si>
  <si>
    <t>Dokončující práce 
nově navrhovaný strom 
11=11,000 [A]</t>
  </si>
  <si>
    <t>29</t>
  </si>
  <si>
    <t>18481</t>
  </si>
  <si>
    <t>OCHRANA STROMŮ BEDNĚNÍM</t>
  </si>
  <si>
    <t>Ostatní 
ochrana stromů bedněním (předp. 8m2 / ks) 
4*8,0=32,000 [A]</t>
  </si>
  <si>
    <t>30</t>
  </si>
  <si>
    <t>184B14</t>
  </si>
  <si>
    <t>VYSAZOVÁNÍ STROMŮ LISTNATÝCH S BALEM OBVOD KMENE DO 14CM, PODCHOZÍ VÝŠ MIN 2,2M</t>
  </si>
  <si>
    <t>konkrétní typ a velikost stromů bude upřesněn při realizaci</t>
  </si>
  <si>
    <t>Základy</t>
  </si>
  <si>
    <t>31</t>
  </si>
  <si>
    <t>21461B</t>
  </si>
  <si>
    <t>SEPARAČNÍ GEOTEXTILIE DO 200G/M2</t>
  </si>
  <si>
    <t>GTX plošná hm. 200g/m2</t>
  </si>
  <si>
    <t>Sanace AZ 
uložení geotextilie + přesahy do krajů konstrukce (odhad 15%) 
 - v místě předp.sanací km 2,050 - 2,200 
 - v místě předp.sanací km 2,540 – 2,560  
 - v místě předp.sanací km 3,000 – 3,200  
-  v místě dalších možných sanací v celém úseku (20% plochy) 
(298,9+44,5+431,6+(5936,77*0,2))*1,15=2 256,707 [A]</t>
  </si>
  <si>
    <t>Vodorovné konstrukce</t>
  </si>
  <si>
    <t>32</t>
  </si>
  <si>
    <t>45159</t>
  </si>
  <si>
    <t>PODKL A VÝPLŇ VRSTVY Z UPRAVENÉHO KAMENE</t>
  </si>
  <si>
    <t>Nové konstrukce 
vrtstva kačírku tl. 150 mm 
64,0*0,15=9,600 [A]</t>
  </si>
  <si>
    <t>Komunikace</t>
  </si>
  <si>
    <t>33</t>
  </si>
  <si>
    <t>56143E</t>
  </si>
  <si>
    <t>SMĚSI Z KAMENIVA STMELENÉ CEMENTEM  SC C 3/4 TL. DO 150MM</t>
  </si>
  <si>
    <t>SC 0/32 C3/4 ; tl. 150mm</t>
  </si>
  <si>
    <t>Nové konstrukce 
vozovka (v rozsahu předp. sanací) 
298,9+44,5+431,6+(5936,77*0,2)=1 962,354 [A]</t>
  </si>
  <si>
    <t>34</t>
  </si>
  <si>
    <t>56335</t>
  </si>
  <si>
    <t>VOZOVKOVÉ VRSTVY ZE ŠTĚRKODRTI TL. DO 250MM</t>
  </si>
  <si>
    <t>ŠDA fr. 0/63 ; tl. (min.) 200mm</t>
  </si>
  <si>
    <t>Nové konstrukce 
vozovka (v rozsahu předp. sanací) 
(298,9+44,5+431,6+(5936,77*0,2))*1,04=2 040,848 [A]</t>
  </si>
  <si>
    <t>35</t>
  </si>
  <si>
    <t>56336</t>
  </si>
  <si>
    <t>VOZOVKOVÉ VRSTVY ZE ŠTĚRKODRTI TL. DO 300MM</t>
  </si>
  <si>
    <t>ŠD fr. 0/63 ; tl. (min.) 250mm</t>
  </si>
  <si>
    <t>Nové konstrukce 
obnova konstrukce sjezdu (10 ks) 
80,2*1,1=88,220 [A]</t>
  </si>
  <si>
    <t>36</t>
  </si>
  <si>
    <t>56362</t>
  </si>
  <si>
    <t>VOZOVKOVÉ VRSTVY Z RECYKLOVANÉHO MATERIÁLU TL DO 100MM</t>
  </si>
  <si>
    <t>R-mat ; tl. 100mm (předp. nákup)</t>
  </si>
  <si>
    <t>Nové konstrukce 
obnova konstrukce sjezdu (10 ks) 
80,2=80,200 [A]</t>
  </si>
  <si>
    <t>37</t>
  </si>
  <si>
    <t>572213</t>
  </si>
  <si>
    <t>SPOJOVACÍ POSTŘIK Z EMULZE DO 0,5KG/M2</t>
  </si>
  <si>
    <t>PS-C ; 0,4 kg/m2 
plocha vč. rozšíření podkladní vrstvy</t>
  </si>
  <si>
    <t>Nové konstrukce 
vozovka 
7058,8*1,03=7 270,564 [A]</t>
  </si>
  <si>
    <t>38</t>
  </si>
  <si>
    <t>PS-C ; 0,3 kg/m2</t>
  </si>
  <si>
    <t>Nové konstrukce 
vozovka 
7058,8=7 058,800 [A]</t>
  </si>
  <si>
    <t>39</t>
  </si>
  <si>
    <t>57475</t>
  </si>
  <si>
    <t>VOZOVKOVÉ VÝZTUŽNÉ VRSTVY Z GEOMŘÍŽOVINY</t>
  </si>
  <si>
    <t>vyztužení okrajů vozovky skelnou mříží v š. 1,50 m</t>
  </si>
  <si>
    <t>40</t>
  </si>
  <si>
    <t>574A34</t>
  </si>
  <si>
    <t>ASFALTOVÝ BETON PRO OBRUSNÉ VRSTVY ACO 11+, 11S TL. 40MM</t>
  </si>
  <si>
    <t>ACO 11+ ; tl. 40mm</t>
  </si>
  <si>
    <t>41</t>
  </si>
  <si>
    <t>574C66</t>
  </si>
  <si>
    <t>ASFALTOVÝ BETON PRO LOŽNÍ VRSTVY ACL 16+, 16S TL. 70MM</t>
  </si>
  <si>
    <t>ACL 16+ ; tl. 70mm 
plocha vč. rozšíření ložní vrstvy</t>
  </si>
  <si>
    <t>42</t>
  </si>
  <si>
    <t>587206</t>
  </si>
  <si>
    <t>PŘEDLÁŽDĚNÍ KRYTU Z BETONOVÝCH DLAŽDIC SE ZÁMKEM</t>
  </si>
  <si>
    <t>příp. skladebných</t>
  </si>
  <si>
    <t>Ostatní 
předláždění prostoru zastávky BUS z důvodu výstavby kanalizace (použita stávající dlažba) 
59,1=59,100 [A] 
výšková rektifikace stáv. dlažby 
33,5=33,500 [B] 
Celkem: A+B=92,600 [C]</t>
  </si>
  <si>
    <t>Úpravy povrchů, podlahy, výplně otvorů</t>
  </si>
  <si>
    <t>43</t>
  </si>
  <si>
    <t>626121.R</t>
  </si>
  <si>
    <t>SANACE BETONOVÝCH PLOCH - ČELA PROPUSTKU</t>
  </si>
  <si>
    <t>kompletní provedení (otryskání, spojovací můstek, reprofilace betonu, nátěr) vč. likvidace vzniklého odpadu, vč. obnovy PKO stáv. zábradlí (na jednom čele)</t>
  </si>
  <si>
    <t>Ostatní 
Sanace čel stáv. propustku DN 500 
2=2,000 [A]</t>
  </si>
  <si>
    <t>Potrubí</t>
  </si>
  <si>
    <t>44</t>
  </si>
  <si>
    <t>89712</t>
  </si>
  <si>
    <t>VPUSŤ KANALIZAČNÍ ULIČNÍ KOMPLETNÍ Z BETONOVÝCH DÍLCŮ</t>
  </si>
  <si>
    <t>Odvodnění 
uliční vpusť klasická 
9=9,000 [A]</t>
  </si>
  <si>
    <t>45</t>
  </si>
  <si>
    <t>89742</t>
  </si>
  <si>
    <t>VPUSŤ CHODNÍKOVÁ Z BETON DÍLCŮ</t>
  </si>
  <si>
    <t>Odvodnění 
uliční vpusť podobrubníková 
6=6,000 [A]</t>
  </si>
  <si>
    <t>46</t>
  </si>
  <si>
    <t>89913</t>
  </si>
  <si>
    <t>KRYCÍ HRNCE SAMOSTATNÉ</t>
  </si>
  <si>
    <t>Ostatní 
výměna armatur na plynovodu či vodovodu v příp. jejich poškození (vč. likvidace původních)  
5=5,000 [A]</t>
  </si>
  <si>
    <t>47</t>
  </si>
  <si>
    <t>89921</t>
  </si>
  <si>
    <t>VÝŠKOVÁ ÚPRAVA POKLOPŮ</t>
  </si>
  <si>
    <t>Ostatní 
výšková rektifikace kanalizačních poklopů 
17=17,000 [A]</t>
  </si>
  <si>
    <t>48</t>
  </si>
  <si>
    <t>89923</t>
  </si>
  <si>
    <t>VÝŠKOVÁ ÚPRAVA KRYCÍCH HRNCŮ</t>
  </si>
  <si>
    <t>Ostatní 
výšková rektifikace  povrchových znaků inž. sítí  
25=25,000 [A]</t>
  </si>
  <si>
    <t>49</t>
  </si>
  <si>
    <t>899901</t>
  </si>
  <si>
    <t>PŘEPOJENÍ PŘÍPOJEK</t>
  </si>
  <si>
    <t>Odvodnění - napojení 
uliční vpusť klasická 
9=9,000 [A] 
uliční vpusť podobrubníková 
6=6,000 [B] 
Celkem: A+B=15,000 [C]</t>
  </si>
  <si>
    <t>Ostatní konstrukce a práce</t>
  </si>
  <si>
    <t>50</t>
  </si>
  <si>
    <t>9112A1</t>
  </si>
  <si>
    <t>ZÁBRADLÍ MOSTNÍ S VODOR MADLY - DODÁVKA A MONTÁŽ</t>
  </si>
  <si>
    <t>Ostatní 
doplnění chybějícího zábradlí na sanovaném čele propustku DN 500 (nátěr sjednotit se stávajícím zábradlím) 
4,0=4,000 [A]</t>
  </si>
  <si>
    <t>51</t>
  </si>
  <si>
    <t>917224</t>
  </si>
  <si>
    <t>SILNIČNÍ A CHODNÍKOVÉ OBRUBY Z BETONOVÝCH OBRUBNÍKŮ ŠÍŘ 150MM</t>
  </si>
  <si>
    <t>Nové konstrukce 
nový silniční obrubník 250x150 mm do bet. lože s opěrou  
352,8+606,6=959,400 [A]</t>
  </si>
  <si>
    <t>52</t>
  </si>
  <si>
    <t>91781</t>
  </si>
  <si>
    <t>VÝŠKOVÁ ÚPRAVA OBRUBNÍKŮ BETONOVÝCH</t>
  </si>
  <si>
    <t>vč. likvidace pův. lože (malé mn.)</t>
  </si>
  <si>
    <t>Ostatní 
výšková rektifikace stávajícíh obrubníků 
22,0=22,000 [A]</t>
  </si>
  <si>
    <t>53</t>
  </si>
  <si>
    <t>919111</t>
  </si>
  <si>
    <t>ŘEZÁNÍ ASFALTOVÉHO KRYTU VOZOVEK TL DO 50MM</t>
  </si>
  <si>
    <t>zaříznutí hrany stávajícího asfaltu pro dobalení nové obrusné vrstvy (vč. dobourání a likvidace hrany po frézování)</t>
  </si>
  <si>
    <t>Přípravné, bourací a zemní práce 
napojení na stáv. stav 
5,9+11,9+7,0+5,0+17,4+13,9+10,6+7,5+6,4+7,4+5,2+4,7+29,5+15,5+27,2+39,5+5,6=220,200 [A]</t>
  </si>
  <si>
    <t>54</t>
  </si>
  <si>
    <t>931324</t>
  </si>
  <si>
    <t>TĚSNĚNÍ DILATAČ SPAR ASF ZÁLIVKOU MODIFIK PRŮŘ DO 400MM2</t>
  </si>
  <si>
    <t>zálivka spáry modif. zálivkou za horka typu N2 vč. provedení adhezního nátěru ploch před aplikací zálivky (rozměry min. 12/25 mm)</t>
  </si>
  <si>
    <t>55</t>
  </si>
  <si>
    <t>93767</t>
  </si>
  <si>
    <t>MOBILIÁŘ - PŘÍSTŘEŠKY PRO ZASTÁVKY VEŘEJNÉ DOPRAVY</t>
  </si>
  <si>
    <t>kompletní provedení vč. odstranění původních a zřízení nových základových konstrukcí, převozů, deponování mimo stavbu a zajištění proti poškození.</t>
  </si>
  <si>
    <t>Ostatní 
demontáž přístřešků BUS a zpětné osazení v nové pozici 
3=3,000 [A]</t>
  </si>
  <si>
    <t>56</t>
  </si>
  <si>
    <t>93808</t>
  </si>
  <si>
    <t>OČIŠTĚNÍ VOZOVEK ZAMETENÍM</t>
  </si>
  <si>
    <t>Zametení vozovky po frézování, pro zjištění rozsahu sanací (vč. likvidace odpadu)</t>
  </si>
  <si>
    <t>57</t>
  </si>
  <si>
    <t>966138</t>
  </si>
  <si>
    <t>BOURÁNÍ KONSTRUKCÍ Z KAMENE NA MC S ODVOZEM DO 20KM</t>
  </si>
  <si>
    <t>Přípravné, bourací a zemní práce 
vybourání skrytých konstrukcí z kamene - odb. odhad 
3=3,000 [A]</t>
  </si>
  <si>
    <t>58</t>
  </si>
  <si>
    <t>966158</t>
  </si>
  <si>
    <t>BOURÁNÍ KONSTRUKCÍ Z PROST BETONU S ODVOZEM DO 20KM</t>
  </si>
  <si>
    <t>Přípravné, bourací a zemní práce 
vybourání skrytých konstrukcí betonových - odb. odhad 
5=5,000 [A]</t>
  </si>
  <si>
    <t>59</t>
  </si>
  <si>
    <t>966168</t>
  </si>
  <si>
    <t>BOURÁNÍ KONSTRUKCÍ ZE ŽELEZOBETONU S ODVOZEM DO 20KM</t>
  </si>
  <si>
    <t>Přípravné, bourací a zemní práce 
vybourání skrytých konstrukcí železobetonových - odb. odhad 
3=3,000 [A]</t>
  </si>
  <si>
    <t>60</t>
  </si>
  <si>
    <t>966346</t>
  </si>
  <si>
    <t>BOURÁNÍ PROPUSTŮ Z TRUB DN DO 400MM</t>
  </si>
  <si>
    <t>Přípravné, bourací a zemní práce 
odstranění stávajícího propustku DN do 400mm 
12,5+8,5=21,000 [A]</t>
  </si>
  <si>
    <t>61</t>
  </si>
  <si>
    <t>96687</t>
  </si>
  <si>
    <t>VYBOURÁNÍ ULIČNÍCH VPUSTÍ KOMPLETNÍCH</t>
  </si>
  <si>
    <t>vč. odvozu na skládku s oprávněním k opětovnému použití - recyklační středisko, dle dispozic zhotovitele 
POZN.: pol. zahrnuje i nezbytbé zemní práce pro realizaci vybourání vpusti</t>
  </si>
  <si>
    <t>Přípravné, bourací a zemní práce 
odstranění stáv. uliční vpusti 
3=3,000 [A]</t>
  </si>
  <si>
    <t>Objekt:</t>
  </si>
  <si>
    <t>SO 110</t>
  </si>
  <si>
    <t>Chodníky podél silnice III/1016</t>
  </si>
  <si>
    <t>O1</t>
  </si>
  <si>
    <t>SO 110.a</t>
  </si>
  <si>
    <t>Chodník - uznatelné náklady</t>
  </si>
  <si>
    <t xml:space="preserve">  SO 110.a</t>
  </si>
  <si>
    <t>014102</t>
  </si>
  <si>
    <t>POPLATKY ZA SKLÁDKU</t>
  </si>
  <si>
    <t>zemina, kamenivo, kamen</t>
  </si>
  <si>
    <t>dle pol. 113178: 2,3*2,6=5,980 [A] 
dle pol. 113328: 213,425*2,1=448,193 [B] 
dle pol. 121108: 136,905*1,8=246,429 [C] 
dle pol. 122738: 108,2*1,8=194,760 [D] 
dle pol. 966128: 2,5*2,6=6,500 [E] 
Celkem: A+B+C+D+E=901,862 [F]</t>
  </si>
  <si>
    <t>asfalty (do ZAS T3)</t>
  </si>
  <si>
    <t>dle pol. 113138: 9,69*2,3=22,287 [A]</t>
  </si>
  <si>
    <t>c</t>
  </si>
  <si>
    <t>beton, příp. železobeton</t>
  </si>
  <si>
    <t>dle pol. 113188: 0,36*2,4=0,864 [A] 
dle pol. 11351: 610,8*0,150=91,620 [B] 
dle pol. 11352: 19,5*0,205=3,998 [C] 
Celkem: A+B+C=96,482 [D]</t>
  </si>
  <si>
    <t>dle pol. 18222 
804,7*0,15*1,8=217,269 [A]</t>
  </si>
  <si>
    <t>11120</t>
  </si>
  <si>
    <t>ODSTRANĚNÍ KŘOVIN</t>
  </si>
  <si>
    <t>Přípravné, bourací a zemní práce 
prořez stávající zeleně 
120,5=120,500 [A]</t>
  </si>
  <si>
    <t>Přípravné, bourací a zemní práce 
kácení stromu 
1=1,000 [A]</t>
  </si>
  <si>
    <t>113138</t>
  </si>
  <si>
    <t>ODSTRANĚNÍ KRYTU ZPEVNĚNÝCH PLOCH S ASFALT POJIVEM, ODVOZ DO 20KM</t>
  </si>
  <si>
    <t>vč. odvozu a uložení na obalovně / recyklačním středisku s provozním zařízením pro použití / zpracování znovuzískané asfaltové směsi dle dispozic zhotovitele, vzdálenost uvedena orientačně 
Předpoklad vybourání asfaltových vrstev v hodnotách PAU třídy ZAS-T1 – ZAS-T3.  
Materiál není odpadem!</t>
  </si>
  <si>
    <t>Přípravné, bourací a zemní práce 
odstranění povrchu v prům. tl. 100 mm z asfaltového betonu 
96,9*0,1=9,690 [A]</t>
  </si>
  <si>
    <t>113178</t>
  </si>
  <si>
    <t>ODSTRAN KRYTU ZPEVNĚNÝCH PLOCH Z DLAŽEB KOSTEK, ODVOZ DO 20KM</t>
  </si>
  <si>
    <t>vč. odvozu a uložení na recyklační středisko / trvalou skládku dle dispozic zhotovitele, vzdálenost uvedena orientačně</t>
  </si>
  <si>
    <t>Přípravné, bourací a zemní práce 
odstranění povrchu v prům. tl. 100 mm z žulové dlažby 
23,0*0,1=2,300 [A]</t>
  </si>
  <si>
    <t>113188</t>
  </si>
  <si>
    <t>ODSTRANĚNÍ KRYTU ZPEVNĚNÝCH PLOCH Z DLAŽDIC, ODVOZ DO 20KM</t>
  </si>
  <si>
    <t>Přípravné, bourací a zemní práce 
odstranění povrchu v prům. tl. 100 mm z betonové dlažby 
3,6*0,1=0,360 [A]</t>
  </si>
  <si>
    <t>Přípravné, bourací a zemní práce 
odstranění nezpevněného povrchu chodníku v prům. tl. 250 mm 
779,6*0,25=194,900 [A] 
odstranění podkladu povrchu v prům. tl. 150 mm - 
- z asfaltového betonu 
96,9*0,15=14,535 [B] 
- z betonové dlažby 
3,6*0,15=0,540 [C] 
- z žulové dlažby 
23,0*0,15=3,450 [D] 
Celkem: A+B+C+D=213,425 [E]</t>
  </si>
  <si>
    <t>11351</t>
  </si>
  <si>
    <t>ODSTRANĚNÍ ZÁHONOVÝCH OBRUBNÍKŮ</t>
  </si>
  <si>
    <t>vč. odvozu a uložení na recyklační středisko / trvalou skládku dle dispozic zhotovitele</t>
  </si>
  <si>
    <t>Přípravné, bourací a zemní práce 
odstranění stávajících obrubníků - záhonových 
610,8=610,800 [A]</t>
  </si>
  <si>
    <t>Přípravné, bourací a zemní práce 
odstranění stávajících obrubníků - silničních 
19,5=19,500 [A]</t>
  </si>
  <si>
    <t>121108</t>
  </si>
  <si>
    <t>SEJMUTÍ ORNICE NEBO LESNÍ PŮDY S ODVOZEM DO 20KM</t>
  </si>
  <si>
    <t>vč. odvozu na recyklační středisko / trvalou skládku dle dispozic zhotovitele, vzdálenost uvedena orientačně 
předpoklad vrchní část stávajících zatravněných ploch (drn, degradovaná ornice nevhodná pro další použití). V případě získání kvalitní zeminy vhodné k následnému zpětnému rozprostření bude tato deponována a přednostně využita v rámci ohumusování.</t>
  </si>
  <si>
    <t>Přípravné, bourací a zemní práce 
sejmutí drnu tl. 0,15m 
912,7*0,15=136,905 [A]</t>
  </si>
  <si>
    <t>122738</t>
  </si>
  <si>
    <t>ODKOPÁVKY A PROKOPÁVKY OBECNÉ TŘ. I, ODVOZ DO 20KM</t>
  </si>
  <si>
    <t>vč. odvozu na recyklační středisko / trvalou skládku dle dispozic zhotovitele, vzdálenost uvedena orientačně</t>
  </si>
  <si>
    <t>Zemní práce 
výkopy 
108,2=108,200 [A]</t>
  </si>
  <si>
    <t>dle pol. 18222 
804,7*0,15=120,705 [A]</t>
  </si>
  <si>
    <t>17120</t>
  </si>
  <si>
    <t>ULOŽENÍ SYPANINY DO NÁSYPŮ A NA SKLÁDKY BEZ ZHUTNĚNÍ</t>
  </si>
  <si>
    <t>dle pol. 121108: 136,905=136,905 [A] 
dle pol. 122738: 108,2=108,200 [B] 
Celkem: A+B=245,105 [C]</t>
  </si>
  <si>
    <t>Zemní práce 
násypy 
292,7=292,700 [A]</t>
  </si>
  <si>
    <t>17481</t>
  </si>
  <si>
    <t>ZÁSYP JAM A RÝH Z NAKUPOVANÝCH MATERIÁLŮ</t>
  </si>
  <si>
    <t>Nové konstrukce 
betonová palisáda - drenážní zásyp / obsyp ŠD 16/32 
13,3=13,300 [A]</t>
  </si>
  <si>
    <t>dle pol. 56335 
483,0*1,1=531,300 [A]</t>
  </si>
  <si>
    <t>Edef, 2 = 30 MPa</t>
  </si>
  <si>
    <t>dle pol. 56334 
1116,0*1,1=1 227,600 [A]</t>
  </si>
  <si>
    <t>dle pol. 18222 
804,7=804,700 [A]</t>
  </si>
  <si>
    <t>Dokončující práce 
Ohumusování přilehlých ploch tl. 150mm 
804,7=804,700 [A]</t>
  </si>
  <si>
    <t>Dokončující práce 
nově navrhovaný strom 
1=1,000 [A]</t>
  </si>
  <si>
    <t>56334</t>
  </si>
  <si>
    <t>VOZOVKOVÉ VRSTVY ZE ŠTĚRKODRTI TL. DO 200MM</t>
  </si>
  <si>
    <t>ŠDB fr. 0/63 ; tl. (min.) 150mm</t>
  </si>
  <si>
    <t>Nové konstrukce 
pochozí chodníky 
1082,7+33,3=1 116,000 [A]</t>
  </si>
  <si>
    <t>ŠDB fr. 0/63 ; tl. (min.) 200mm</t>
  </si>
  <si>
    <t>Nové konstrukce 
pojížděné chodníky 
273,8+176+6,8+7,5+18,9=483,000 [A]</t>
  </si>
  <si>
    <t>58222</t>
  </si>
  <si>
    <t>DLÁŽDĚNÉ KRYTY Z DROBNÝCH KOSTEK DO LOŽE Z MC</t>
  </si>
  <si>
    <t>Dlažba z přírodního kamene, kostka drobná 100/100mm ; lože z MVC 10 L tl. 40mm</t>
  </si>
  <si>
    <t>Nové konstrukce 
pojížděný chodník u vjezdu do zámeckého areálu 
6,8=6,800 [A]</t>
  </si>
  <si>
    <t>582322</t>
  </si>
  <si>
    <t>DLÁŽDĚNÉ KRYTY Z MOZAIK KOSTEK VÍCEBAREVNÝCH DO LOŽE Z MC</t>
  </si>
  <si>
    <t>Dlažba z přírodního kamene, kostka mozaiková 60/40mm ; lože z MVC 10 L tl. 40mm</t>
  </si>
  <si>
    <t>Nové konstrukce 
pochozí chodník u vjezdu do zámeckého areálu - 
- brava šedá 
169,5=169,500 [A] 
- barva kontrastní (pás) 
6,5=6,500 [B] 
Celkem: A+B=176,000 [C]</t>
  </si>
  <si>
    <t>58242</t>
  </si>
  <si>
    <t>DLÁŽDĚNÉ KRYTY Z KAMEN DESEK DO LOŽE Z MC</t>
  </si>
  <si>
    <t>Dlažba z přírodního kamene, přídlažbové desky š. 250 mm DL tl. min. 60 mm; lože z MVC 10 L tl. 40mm</t>
  </si>
  <si>
    <t>Nové konstrukce 
pochozí chodník u vjezdu do zámeckého areálu - přídlažba 
18,9=18,900 [A]</t>
  </si>
  <si>
    <t>582611</t>
  </si>
  <si>
    <t>KRYTY Z BETON DLAŽDIC SE ZÁMKEM ŠEDÝCH TL 60MM DO LOŽE Z KAM</t>
  </si>
  <si>
    <t>Dlažba zámková / skladebná přírodní DL tl. 60mm ; lože z drceného kameniva fr. 4/8 L tl. 30mm</t>
  </si>
  <si>
    <t>Nové konstrukce 
pochozí chodník 
1082,7-6,6=1 076,100 [A]</t>
  </si>
  <si>
    <t>582612</t>
  </si>
  <si>
    <t>KRYTY Z BETON DLAŽDIC SE ZÁMKEM ŠEDÝCH TL 80MM DO LOŽE Z KAM</t>
  </si>
  <si>
    <t>Dlažba zámková / skladebná přírodní DL tl. 80mm ; lože z drceného kameniva fr. 4/8 L tl. 40mm</t>
  </si>
  <si>
    <t>Nové konstrukce 
pojížděný chodník 
273,8=273,800 [A]</t>
  </si>
  <si>
    <t>582614</t>
  </si>
  <si>
    <t>KRYTY Z BETON DLAŽDIC SE ZÁMKEM BAREV TL 60MM DO LOŽE Z KAM</t>
  </si>
  <si>
    <t>Dlažba zámková / skladebná barevná (kontrastní pás) DL tl. 60mm ; lože z drceného kameniva fr. 4/8 L tl. 30mm</t>
  </si>
  <si>
    <t>Nové konstrukce 
pochozí chodník 
6,6=6,600 [A]</t>
  </si>
  <si>
    <t>58261A</t>
  </si>
  <si>
    <t>KRYTY Z BETON DLAŽDIC SE ZÁMKEM BAREV RELIÉF TL 60MM DO LOŽE Z KAM</t>
  </si>
  <si>
    <t>Dlažba zámková / skladebná barevná reliéfní (varovný a signální pás pro nevidomé) DL tl. 60mm ; lože z drceného kameniva fr. 4/8 L tl. 30mm</t>
  </si>
  <si>
    <t>Nové konstrukce 
pochozí chodník - v místech nástupů 
33,3=33,300 [A]</t>
  </si>
  <si>
    <t>58272</t>
  </si>
  <si>
    <t>DLÁŽDĚNÉ KRYTY Z DESEK Z KONGLOMER KAMENE DO LOŽE Z MC</t>
  </si>
  <si>
    <t>Dlažba z umělého kamene, desky celk. š. 800 mm DL tl. min. 60 mm; lože z MVC 10 L tl. 40mm</t>
  </si>
  <si>
    <t>Nové konstrukce 
pochozí chodník u vjezdu do zámeckého areálu - v místech nástupů 
7,5=7,500 [A]</t>
  </si>
  <si>
    <t>587202</t>
  </si>
  <si>
    <t>PŘEDLÁŽDĚNÍ KRYTU Z DROBNÝCH KOSTEK</t>
  </si>
  <si>
    <t>Ostatní 
předláždění plochy z žulové dlažby drobné 
45,1=45,100 [A]</t>
  </si>
  <si>
    <t>Přidružená stavební výroba</t>
  </si>
  <si>
    <t>711117</t>
  </si>
  <si>
    <t>IZOLACE BĚŽNÝCH KONSTRUKCÍ PROTI ZEMNÍ VLHKOSTI Z PE FÓLIÍ</t>
  </si>
  <si>
    <t>Nové konstrukce 
betonová palisáda - izolační fólie 
51,4=51,400 [A]</t>
  </si>
  <si>
    <t>875272</t>
  </si>
  <si>
    <t>POTRUBÍ DREN Z TRUB PLAST (I FLEXIBIL) DN DO 100MM DĚROVANÝCH</t>
  </si>
  <si>
    <t>vč. rezervy 2x2m na vyústění</t>
  </si>
  <si>
    <t>Nové konstrukce 
betonová palisáda - odvodnění - perforovaná drenážní trubka DN 90 mm 
115,9+2*2,0=119,900 [A]</t>
  </si>
  <si>
    <t>914922</t>
  </si>
  <si>
    <t>SLOUPKY A STOJKY DZ Z OCEL TRUBEK DO PATKY MONTÁŽ S PŘESUNEM</t>
  </si>
  <si>
    <t>Ostatní 
Úprava stáv. sloupku vč. SDZ (zóna) do nové polohy  
1=1,000 [A]</t>
  </si>
  <si>
    <t>914923</t>
  </si>
  <si>
    <t>SLOUPKY A STOJKY DZ Z OCEL TRUBEK DO PATKY DEMONTÁŽ</t>
  </si>
  <si>
    <t>vč. likvidace dle dispozic zhotovitele (malé mn.)</t>
  </si>
  <si>
    <t>Přípravné, bourací a zemní práce 
odstranění stáv. sloupku vč. DZ 
2=2,000 [A]</t>
  </si>
  <si>
    <t>vč. očištění a uskladnění</t>
  </si>
  <si>
    <t>dle pol. 914922 
1=1,000 [A]</t>
  </si>
  <si>
    <t>91710</t>
  </si>
  <si>
    <t>OBRUBY Z BETONOVÝCH PALISÁD</t>
  </si>
  <si>
    <t>Nové konstrukce 
betonová palisáda š. 0,2 m, výšky 1,2 m do bet. lože s opěrou  
115,9*0,2*1,2=27,816 [A]</t>
  </si>
  <si>
    <t>917211</t>
  </si>
  <si>
    <t>ZÁHONOVÉ OBRUBY Z BETONOVÝCH OBRUBNÍKŮ ŠÍŘ 50MM</t>
  </si>
  <si>
    <t>Nové konstrukce 
nový záhonový obrubník 200x50 mm do bet. lože s opěrou  
1131,5=1 131,500 [A]</t>
  </si>
  <si>
    <t>966128</t>
  </si>
  <si>
    <t>BOURÁNÍ KONSTRUKCÍ Z KAMENE NA SUCHO S ODVOZEM DO 20KM</t>
  </si>
  <si>
    <t>vč. odvozu a uložení na recyklační středisko / trvalou skládku dle dispozic zhotovitele, vzdálenost uvedena orientačně 
vč. příp. zapravení / úpravy čela gabionu po zkrácení</t>
  </si>
  <si>
    <t>Přípravné, bourací a zemní práce 
zkrácení gabionové zdi v délce 2m 
2,5=2,500 [A]</t>
  </si>
  <si>
    <t>97611</t>
  </si>
  <si>
    <t>VYBOURÁNÍ DROBNÝCH PŘEDMĚTŮ Z BETON DÍLCŮ</t>
  </si>
  <si>
    <t>Přípravné, bourací a zemní práce 
odstranění stáv. ocelového slopuku vč. bet podezdívky 
1=1,000 [A]</t>
  </si>
  <si>
    <t>97612.R</t>
  </si>
  <si>
    <t>PŘESUN PŘEDMĚTŮ KAMENNÝCH</t>
  </si>
  <si>
    <t>v rámci stavby, příp. do 1km od místa stavby, dle pokynů objednatele</t>
  </si>
  <si>
    <t>Přípravné, bourací a zemní práce 
přesunutí stáv. kamenného bloku (menhiru) naproti vjezdu do zámeckého areálu 
1=1,000 [A]</t>
  </si>
  <si>
    <t>SO 110.b</t>
  </si>
  <si>
    <t>Parkoviště - neuznatelné náklady</t>
  </si>
  <si>
    <t xml:space="preserve">  SO 110.b</t>
  </si>
  <si>
    <t>dle pol. 113328: 105,8*2,1=222,180 [A] 
dle pol. 132738: 14,875*1,8=26,775 [B] 
Celkem: A+B=248,955 [C]</t>
  </si>
  <si>
    <t>železobeton</t>
  </si>
  <si>
    <t>dle pol. 113168: 31,425*2,6=81,705 [A]</t>
  </si>
  <si>
    <t>dle pol. 18232 
93,3*0,15*1,8=25,191 [A]</t>
  </si>
  <si>
    <t>02991</t>
  </si>
  <si>
    <t>OSTATNÍ POŽADAVKY - INFORMAČNÍ TABULE</t>
  </si>
  <si>
    <t>demontáž stávajícího poutače pro hotel s očištěním, vč. přesunu a nového osazení v rámci plochy parkoviště (dle dohody s objednatelem / majitelem poutače)</t>
  </si>
  <si>
    <t>Přípravné, bourací a zemní práce 
odstranění stávajících bet. panelů vč. podkladu v celk. tl 250 mm 
125,7*0,25=31,425 [A]</t>
  </si>
  <si>
    <t>Přípravné, bourací a zemní práce 
odstranění nezpevněného povrchu parkoviště v prům. tl. 250 mm 
423,2*0,25=105,800 [A]</t>
  </si>
  <si>
    <t>dle pol. 18232 
93,3*0,15=13,995 [A]</t>
  </si>
  <si>
    <t>132738</t>
  </si>
  <si>
    <t>HLOUBENÍ RÝH ŠÍŘ DO 2M PAŽ I NEPAŽ TŘ. I, ODVOZ DO 20KM</t>
  </si>
  <si>
    <t>Odvodnění 
Trativod DN 100mm - hloubení rýhy 
59,5*0,25=14,875 [A]</t>
  </si>
  <si>
    <t>dle pol. 132738 
14,875=14,875 [A]</t>
  </si>
  <si>
    <t>dle pol. 56335 
539,7*1,1=593,670 [A]</t>
  </si>
  <si>
    <t>dle pol. 18232 
93,3=93,300 [A]</t>
  </si>
  <si>
    <t>18232</t>
  </si>
  <si>
    <t>ROZPROSTŘENÍ ORNICE V ROVINĚ V TL DO 0,15M</t>
  </si>
  <si>
    <t>Dokončující práce 
Ohumusování přilehlých ploch tl. 150mm 
93,3=93,300 [A]</t>
  </si>
  <si>
    <t>18241</t>
  </si>
  <si>
    <t>ZALOŽENÍ TRÁVNÍKU RUČNÍM VÝSEVEM</t>
  </si>
  <si>
    <t>21197</t>
  </si>
  <si>
    <t>OPLÁŠTĚNÍ ODVODŇOVACÍCH ŽEBER Z GEOTEXTILIE</t>
  </si>
  <si>
    <t>Odvodnění 
Trativod DN 100mm - opláštění 
59,5*1,9=113,050 [A]</t>
  </si>
  <si>
    <t>21262</t>
  </si>
  <si>
    <t>TRATIVODY KOMPLET Z TRUB Z PLAST HMOT DN DO 100MM</t>
  </si>
  <si>
    <t>Trativod z částečně perforované drenážní trubky DN 100mm (vč. zaústění do UV), s provedením lože z ŠP (v průřezu 0,03 m2/m) a zásypem / obsypem ŠD fr. 8/32 min. 200mm nad potrubí (v průřezu 0,21 m2/m) 
POZN.: Výkop rýhy vykázán z důvodu průřezu přes 0,15 m2/m' zvlášť</t>
  </si>
  <si>
    <t>Odvodnění 
Trativod DN 100mm 
59,5=59,500 [A]</t>
  </si>
  <si>
    <t>Nové konstrukce 
parkoviště 
539,7=539,700 [A]</t>
  </si>
  <si>
    <t>Odvodnění 
uliční vpusť klasická 
2=2,000 [A]</t>
  </si>
  <si>
    <t>Odvodnění - napojení 
uliční vpusť klasická 
2=2,000 [A]</t>
  </si>
  <si>
    <t>914131</t>
  </si>
  <si>
    <t>DOPRAVNÍ ZNAČKY ZÁKLADNÍ VELIKOSTI OCELOVÉ FÓLIE TŘ 2 - DODÁVKA A MONTÁŽ</t>
  </si>
  <si>
    <t>Dopravní značení 
Nové SDZ 
IP11a 
1=1,000 [A] 
IP12 + symb. 
1=1,000 [B] 
Celkem: A+B=2,000 [C]</t>
  </si>
  <si>
    <t>914921</t>
  </si>
  <si>
    <t>SLOUPKY A STOJKY DOPRAVNÍCH ZNAČEK Z OCEL TRUBEK DO PATKY - DODÁVKA A MONTÁŽ</t>
  </si>
  <si>
    <t>Dopravní značení 
Nové SDZ - sloupky 
IP11a 
1=1,000 [A] 
IP12 + symb. 
1=1,000 [B] 
Celkem: A+B=2,000 [C]</t>
  </si>
  <si>
    <t>915211</t>
  </si>
  <si>
    <t>VODOROVNÉ DOPRAVNÍ ZNAČENÍ PLASTEM HLADKÉ - DODÁVKA A POKLÁDKA</t>
  </si>
  <si>
    <t>vč. předznačení</t>
  </si>
  <si>
    <t>Dopravní značení 
Nové VDZ (plast) 
63,0*0,125+1*0,7=8,575 [A]</t>
  </si>
  <si>
    <t>Nové konstrukce 
nový silniční obrubník 250x150 mm do bet. lože s opěrou  
168,3=168,300 [A]</t>
  </si>
  <si>
    <t>SO 110.1</t>
  </si>
  <si>
    <t>SSZ u přechodu pro chodce u BUS zastávky „Kunice, Vidovice“</t>
  </si>
  <si>
    <t>02730</t>
  </si>
  <si>
    <t>POMOC PRÁCE ZŘÍZ NEBO ZAJIŠŤ OCHRANU INŽENÝRSKÝCH SÍTÍ</t>
  </si>
  <si>
    <t>KPL</t>
  </si>
  <si>
    <t>Provedení SO 110.1 dle přiložené dokumentace a soupisu prací 
Ocenění dle přílohy "SO 101.1 (obec) - příloha SP.xlsx" 
celková cena k doplnění do rozpočtu - pole z listu "Rekapitulace stavby" celkem cena bez DPH - pole AO/26</t>
  </si>
  <si>
    <t>SO 180</t>
  </si>
  <si>
    <t>Přechodné dopravní značení</t>
  </si>
  <si>
    <t>02710</t>
  </si>
  <si>
    <t>POMOC PRÁCE ZŘÍZ NEBO ZAJIŠŤ OBJÍŽĎKY A PŘÍSTUP CESTY</t>
  </si>
  <si>
    <t>DIO -  kompletní uzávěra - vyznačení uzavírky, vyznačení objízdné trasy pro tranzitní dopravu obousměrně  (dl. cca  7 km, doba trvání předpoklad 4 měsíce - skutečnost dle HMG zhotovitele). Předpoklad dělení stavby na 2 dílčí etapy (viz příloha C.2 Etapizace stavby). 
Dopravní značení v úsecích opravy vozovky se předpokládá s užitím typových schémat - B/15 (v obci), C/10.b (mimo obec) dle TP 66.</t>
  </si>
  <si>
    <t>02720</t>
  </si>
  <si>
    <t>POMOC PRÁCE ZŘÍZ NEBO ZAJIŠŤ REGULACI A OCHRANU DOPRAVY</t>
  </si>
  <si>
    <t>projednání DIO a získání DIR</t>
  </si>
  <si>
    <t>02940</t>
  </si>
  <si>
    <t>OSTATNÍ POŽADAVKY - VYPRACOVÁNÍ DOKUMENTACE</t>
  </si>
  <si>
    <t>zpracování podrobného projektu DIO</t>
  </si>
  <si>
    <t>SO 190</t>
  </si>
  <si>
    <t>Stálé dopravní značení</t>
  </si>
  <si>
    <t>91228</t>
  </si>
  <si>
    <t>SMĚROVÉ SLOUPKY Z PLAST HMOT VČETNĚ ODRAZNÉHO PÁSKU</t>
  </si>
  <si>
    <t>Nové konstrukce 
směrové sloupky bílé ( v úseku km 2,932 - 3,226) 
22=22,000 [A]</t>
  </si>
  <si>
    <t>Nové konstrukce 
Navrhované SDZ 
20=20,000 [A]</t>
  </si>
  <si>
    <t>914132</t>
  </si>
  <si>
    <t>DOPRAVNÍ ZNAČKY ZÁKLADNÍ VELIKOSTI OCELOVÉ FÓLIE TŘ 2 - MONTÁŽ S PŘEMÍSTĚNÍM</t>
  </si>
  <si>
    <t>Ostatní 
Úprava stáv. SDZ 
přesunutí stáv. značky -  
- na nový sloupek 
2=2,000 [A] 
- na sloup SSZ 
2=2,000 [B] 
srovnání stávajícího svislého dopravního značení 
2=2,000 [C] 
Celkem: A+B+C=6,000 [D]</t>
  </si>
  <si>
    <t>914133</t>
  </si>
  <si>
    <t>DOPRAVNÍ ZNAČKY ZÁKLADNÍ VELIKOSTI OCELOVÉ FÓLIE TŘ 2 - DEMONTÁŽ</t>
  </si>
  <si>
    <t>vč. příp. očištění a uskladnění</t>
  </si>
  <si>
    <t>dle pol. 914132 
6=6,000 [A]</t>
  </si>
  <si>
    <t>Nové konstrukce 
Navrhované SDZ - sloupky 
20=20,000 [A]</t>
  </si>
  <si>
    <t>Přípravné, bourací a zemní práce 
rušené / posouvané SDZ 
odstranění stávajícího SDZ vč. sloupku 
3=3,000 [A] 
odstranění sloupku 
2=2,000 [B] 
Celkem: A+B=5,000 [C]</t>
  </si>
  <si>
    <t>915111</t>
  </si>
  <si>
    <t>VODOROVNÉ DOPRAVNÍ ZNAČENÍ BARVOU HLADKÉ - DODÁVKA A POKLÁDKA</t>
  </si>
  <si>
    <t>1. fáze VDZ, vč. předznačení (vč. příp. vyznačení operativního místa pro realizaci VDZ za provozu, dle TP66)</t>
  </si>
  <si>
    <t>Nové konstrukce 
Navrhované VDZ 
2142,5*0,125+135,1*0,125*0,5+60*0,125+24+2,61+42,96=353,326 [A]</t>
  </si>
  <si>
    <t>2. fáze VDZ (vč. vyznačení operativního místa pro realizaci VDZ za provozu, dle TP66)</t>
  </si>
  <si>
    <t>Nové konstrukce 
Navrhované VDZ (V7a, V5, V11a) 
24+2,61+42,96=69,570 [A]</t>
  </si>
  <si>
    <t>915221</t>
  </si>
  <si>
    <t>VODOR DOPRAV ZNAČ PLASTEM STRUKTURÁLNÍ NEHLUČNÉ - DOD A POKLÁDKA</t>
  </si>
  <si>
    <t>2. fáze VDZ (vč. vyznačení operativního místa pro realizaci VDZ za provozu, dle TP66) 
POZN.: VDZ příp. zvučící, mimo obec - dle požadavku objednatele / DI PČR)</t>
  </si>
  <si>
    <t>Nové konstrukce 
Navrhované VDZ (V4, V2b, V1a) 
2142,5*0,125+135,1*0,125*0,5+60*0,125=283,756 [A]</t>
  </si>
  <si>
    <t>93818</t>
  </si>
  <si>
    <t>OČIŠTĚNÍ ASFALT VOZOVEK ZAMETENÍM</t>
  </si>
  <si>
    <t>Zametení vozovky před provedením 2. fáze VDZ (plošně), vč. likvidace odpadu</t>
  </si>
  <si>
    <t>SO 201</t>
  </si>
  <si>
    <t>Most ev. č. 1016-3</t>
  </si>
  <si>
    <t>dle pol. 966118: 14,4*2,5=36,000 [A] 
dle pol. 966168: 86,909*2,5=217,273 [B] 
Celkem: A+B=253,273 [C]</t>
  </si>
  <si>
    <t>dle pol. 131738: 237,553*1,8=427,595 [A]</t>
  </si>
  <si>
    <t>029412</t>
  </si>
  <si>
    <t>OSTATNÍ POŽADAVKY - VYPRACOVÁNÍ MOSTNÍHO LISTU</t>
  </si>
  <si>
    <t>02953</t>
  </si>
  <si>
    <t>OSTATNÍ POŽADAVKY - HLAVNÍ MOSTNÍ PROHLÍDKA</t>
  </si>
  <si>
    <t>1. HMP</t>
  </si>
  <si>
    <t>letopočet v vlysem do bednění čel</t>
  </si>
  <si>
    <t>11512</t>
  </si>
  <si>
    <t>ČERPÁNÍ VODY DO 1000 L/MIN</t>
  </si>
  <si>
    <t>HOD</t>
  </si>
  <si>
    <t>provádění nad rámec položek zemních prací – odborný odhad 
čerpáno v rozsahu dle pokynů objednatele!</t>
  </si>
  <si>
    <t>11526</t>
  </si>
  <si>
    <t>PŘEVEDENÍ VODY POTRUBÍM DN 800 NEBO ŽLABY R.O. DO 2,8M</t>
  </si>
  <si>
    <t>vč. zemních hrázek (malé mn.)</t>
  </si>
  <si>
    <t>Přípravné, bourací a zemní práce 
převedení vody potoka pro realizaci prací (DN do 800mm) 
20,0=20,000 [A]</t>
  </si>
  <si>
    <t>Přípravné, bourací a zemní práce 
výkop spojený s bouracími pracemi 
5*11,3+1,41*11,3+1,76*12+5,5*12=159,553 [A] 
výkop pro křídla mostu (na straně mostu směr Kunice, na druhé straně je již výkop zahrnut v předchozí výměře) 
15*2,6*2=78,000 [B] 
Celkem: A+B=237,553 [C]</t>
  </si>
  <si>
    <t>Nové konstrukce 
zásyp přechodové oblasti - 
- směr Kunice 
8,7*7,7+14,9*2=96,790 [A] 
- směr Vidovice (vč. částečné výplně po výkopu původním mostu) 
12*7,7+14,9*2=122,200 [B] 
Celkem: A+B=218,990 [C]</t>
  </si>
  <si>
    <t>17581</t>
  </si>
  <si>
    <t>OBSYP POTRUBÍ A OBJEKTŮ Z NAKUPOVANÝCH MATERIÁLŮ</t>
  </si>
  <si>
    <t>Nové konstrukce 
drenážní obsyp fr. 16/32 
0,34*7,7*2=5,236 [A]</t>
  </si>
  <si>
    <t>272324</t>
  </si>
  <si>
    <t>ZÁKLADY ZE ŽELEZOBETONU DO C25/30</t>
  </si>
  <si>
    <t>beton C 25/30 XA1 
vč. provedení izolačního nátěru (ALP + 2x ALN) na plochách v místech styku se zeminou / kamenivem a vč. výplně a ošetření dilatačních / pracovních spár jednotlivých dílčích celků</t>
  </si>
  <si>
    <t>Nové konstrukce 
monolit. základy křídel (čel) 
1,5*0,8*(3,38+3,58+3,38+3,58)=16,704 [A]</t>
  </si>
  <si>
    <t>272365</t>
  </si>
  <si>
    <t>VÝZTUŽ ZÁKLADŮ Z OCELI 10505, B500B</t>
  </si>
  <si>
    <t>ocel B500B</t>
  </si>
  <si>
    <t>Nové konstrukce 
monolit. základy křídel (čel) - výztuž v mn. 100 kg/m3 
1,5*0,8*(3,38+3,58+3,38+3,58)*0,1=1,670 [A]</t>
  </si>
  <si>
    <t>285392</t>
  </si>
  <si>
    <t>DODATEČNÉ KOTVENÍ VLEPENÍM BETONÁŘSKÉ VÝZTUŽE D DO 16MM DO VRTŮ</t>
  </si>
  <si>
    <t>kotvení výzt. R16, vč. PKO</t>
  </si>
  <si>
    <t>Nové konstrukce 
monolit. spřažená deska - kotvení do NK (4ks / m2) 
7,7*2,5*4=77,000 [A]</t>
  </si>
  <si>
    <t>Svislé konstrukce</t>
  </si>
  <si>
    <t>311312</t>
  </si>
  <si>
    <t>ZDI A STĚNY PODP A VOL Z PROST BET DO C12/15</t>
  </si>
  <si>
    <t>beton C 12/15 X0</t>
  </si>
  <si>
    <t>Nové konstrukce 
podkladní beton pod drenáž, stěna tl. 0,3 m 
5,6*0,48*2=5,376 [A]</t>
  </si>
  <si>
    <t>31717</t>
  </si>
  <si>
    <t>KOVOVÉ KONSTRUKCE PRO KOTVENÍ ŘÍMSY</t>
  </si>
  <si>
    <t>KG</t>
  </si>
  <si>
    <t>kotvy hm. do 6,0 kg</t>
  </si>
  <si>
    <t>Nové konstrukce 
kotvení říms 
9*(1+2)*6,0=162,000 [A]</t>
  </si>
  <si>
    <t>317325</t>
  </si>
  <si>
    <t>ŘÍMSY ZE ŽELEZOBETONU DO C30/37 (B37)</t>
  </si>
  <si>
    <t>beton C 30/37 XD3, XF4, XC4</t>
  </si>
  <si>
    <t>Nové konstrukce 
monolit. římsy 
9,52*0,25+9,5*0,45=6,655 [A]</t>
  </si>
  <si>
    <t>317365</t>
  </si>
  <si>
    <t>VÝZTUŽ ŘÍMS Z OCELI 10505, B500B</t>
  </si>
  <si>
    <t>Nové konstrukce 
monolit. římsy - výztuž v mn. 125 kg/m3 
(9,52*0,25+9,5*0,45)*0,125=0,832 [A]</t>
  </si>
  <si>
    <t>333325</t>
  </si>
  <si>
    <t>MOSTNÍ OPĚRY A KŘÍDLA ZE ŽELEZOVÉHO BETONU DO C30/37</t>
  </si>
  <si>
    <t>beton C 30/37 XD1, XF2 
vč. provedení izolačního nátěru (ALP + 2x ALN) na plochách v místech styku se zeminou / kamenivem a vč. výplně a ošetření dilatačních / pracovních spár jednotlivých dílčích celků</t>
  </si>
  <si>
    <t>Nové konstrukce 
monolit. křídla (čela) 
2,49*0,6*(3,38+3,58+3,38+3,58)=20,796 [A]</t>
  </si>
  <si>
    <t>333365</t>
  </si>
  <si>
    <t>VÝZTUŽ MOSTNÍCH OPĚR A KŘÍDEL Z OCELI 10505, B500B</t>
  </si>
  <si>
    <t>Nové konstrukce 
monolit. křídla (čela) - výztuž v mn. 100 kg/m3 
2,49*0,6*(3,38+3,58+3,38+3,58)*0,1=2,080 [A]</t>
  </si>
  <si>
    <t>451312</t>
  </si>
  <si>
    <t>PODKLADNÍ A VÝPLŇOVÉ VRSTVY Z PROSTÉHO BETONU C12/15</t>
  </si>
  <si>
    <t>Nové konstrukce 
podkladní beton, tl. 0,15 m 
3,1*0,15*7,7+6,75*0,15*2+7,12*0,15*2=7,742 [A]</t>
  </si>
  <si>
    <t>451314</t>
  </si>
  <si>
    <t>PODKLADNÍ A VÝPLŇOVÉ VRSTVY Z PROSTÉHO BETONU C25/30</t>
  </si>
  <si>
    <t>beton C 25/30n XF3</t>
  </si>
  <si>
    <t>Nové konstrukce 
odláždění dna mostu - podkladní beton (zvětšené lože) 
0,77*7,7-2,0*7,7*0,1=4,389 [A]</t>
  </si>
  <si>
    <t>45131A</t>
  </si>
  <si>
    <t>PODKLADNÍ A VÝPLŇOVÉ VRSTVY Z PROSTÉHO BETONU C20/25</t>
  </si>
  <si>
    <t>beton C 20/25n XF3</t>
  </si>
  <si>
    <t>Nové konstrukce 
odláždění kuželu - podkladní beton tl. 0,15m 
10,1*0,15=1,515 [A] 
zádlažba u římsy - podkladní beton tl. 0,15m 
2,8*0,15=0,420 [B] 
Celkem: A+B=1,935 [C]</t>
  </si>
  <si>
    <t>45152</t>
  </si>
  <si>
    <t>PODKLADNÍ A VÝPLŇOVÉ VRSTVY Z KAMENIVA DRCENÉHO</t>
  </si>
  <si>
    <t>Nové konstrukce 
polštář ze štěrkodrti 0-63, tl. 0,3 m 
53,5*0,3=16,050 [A] 
zásyp před prahem na nátoku a výtoku 
0,7*2*3,5=4,900 [B] 
Celkem: A+B=20,950 [C]</t>
  </si>
  <si>
    <t>45157</t>
  </si>
  <si>
    <t>PODKLADNÍ A VÝPLŇOVÉ VRSTVY Z KAMENIVA TĚŽENÉHO</t>
  </si>
  <si>
    <t>Nové konstrukce 
těsnící fólie přechodové oblasti - ochranná vrstva z ŠP tl. 2x 150mm 
6,5*7,7*2*0,15*2=30,030 [A]</t>
  </si>
  <si>
    <t>457325</t>
  </si>
  <si>
    <t>VYROVNÁVACÍ A SPÁDOVÝ ŽELEZOBETON C30/37</t>
  </si>
  <si>
    <t>beton C 30/37 XD1, XF2</t>
  </si>
  <si>
    <t>Nové konstrukce 
monolit. spřažená deska 
1,43*2,5=3,575 [A]</t>
  </si>
  <si>
    <t>457365</t>
  </si>
  <si>
    <t>VÝZTUŽ VYROV A SPÁD BETONU Z OCELI 10505, B500B</t>
  </si>
  <si>
    <t>Nové konstrukce 
monolit. spřažená deska - výztuž v mn. 125 kg/m3 (kotvení desky vykázáno zvlášť) 
1,43*2,5*0,125=0,447 [A]</t>
  </si>
  <si>
    <t>46251</t>
  </si>
  <si>
    <t>ZÁHOZ Z LOMOVÉHO KAMENE</t>
  </si>
  <si>
    <t>Nové konstrukce 
těžký kamenný zához (koryto + svahy) prům. tl. do 0,5m 
(12,5+1,9+59,29+49,25)*0,5=61,470 [A]</t>
  </si>
  <si>
    <t>465512</t>
  </si>
  <si>
    <t>DLAŽBY Z LOMOVÉHO KAMENE NA MC</t>
  </si>
  <si>
    <t>LK tl. 0,2m</t>
  </si>
  <si>
    <t>Nové konstrukce 
odláždění kuželu 
10,1*0,2=2,020 [A] 
zádlažba u římsy 
2,8*0,2=0,560 [B] 
Celkem: A+B=2,580 [C]</t>
  </si>
  <si>
    <t>467314</t>
  </si>
  <si>
    <t>STUPNĚ A PRAHY VODNÍCH KORYT Z PROSTÉHO BETONU C25/30</t>
  </si>
  <si>
    <t>beton C 25/30n XF4</t>
  </si>
  <si>
    <t>Nové konstrukce 
betonové prahy na nátoku a výtoku 
2*0,51*2,5=2,550 [A]</t>
  </si>
  <si>
    <t>575C65</t>
  </si>
  <si>
    <t>LITÝ ASFALT MA IV (OCHRANA MOSTNÍ IZOLACE) 16 TL. 45MM</t>
  </si>
  <si>
    <t>Nové konstrukce 
Izolace na NK - ochrana NAIP 
2,5*(7,7-1,5-0,8)=13,500 [A]</t>
  </si>
  <si>
    <t>62592</t>
  </si>
  <si>
    <t>ÚPRAVA POVRCHU BETONOVÝCH PLOCH A KONSTRUKCÍ - STRIÁŽ</t>
  </si>
  <si>
    <t>Nové konstrukce 
monolit. římsy - úprava pochozí římsy vč. provedení rámečku 
9,3*1,3=12,090 [A]</t>
  </si>
  <si>
    <t>Nové konstrukce 
těsnící fólie přechodové oblasti 
6,5*7,7*2=100,100 [A]</t>
  </si>
  <si>
    <t>711412</t>
  </si>
  <si>
    <t>IZOLACE MOSTOVEK CELOPLOŠNÁ ASFALTOVÝMI PÁSY</t>
  </si>
  <si>
    <t>vč. přípravy podkladu</t>
  </si>
  <si>
    <t>Nové konstrukce 
Izolace na NK (horní povrch a boky) - NAIP tl. 5 mm 
7,95*7,7=61,215 [A]</t>
  </si>
  <si>
    <t>711432</t>
  </si>
  <si>
    <t>IZOLACE MOSTOVEK POD ŘÍMSOU ASFALTOVÝMI PÁSY</t>
  </si>
  <si>
    <t>Nové konstrukce 
Izolace pod římsou 
2,5*(1,5+0,8)=5,750 [A]</t>
  </si>
  <si>
    <t>711509</t>
  </si>
  <si>
    <t>OCHRANA IZOLACE NA POVRCHU TEXTILIÍ</t>
  </si>
  <si>
    <t>geotextilie min. 600 g/m2</t>
  </si>
  <si>
    <t>Nové konstrukce 
Izolace na křídlech - ochrana izolačního nátěru 
3,7*3,38*2+3,7*3,58*2+4*2,67+9*4=98,184 [A] 
Izolace na NK - ochrana asf. pásů (nad drenáží) 
2*7,7*1,5=23,100 [B] 
Celkem: A+B=121,284 [C]</t>
  </si>
  <si>
    <t>78383</t>
  </si>
  <si>
    <t>NÁTĚRY BETON KONSTR TYP S4 (OS-C)</t>
  </si>
  <si>
    <t>Nové konstrukce 
monolit. římsy - ochranný  nátěr 
1,4*9,52+2,37*9,5=35,843 [A]</t>
  </si>
  <si>
    <t>875332</t>
  </si>
  <si>
    <t>POTRUBÍ DREN Z TRUB PLAST DN DO 150MM DĚROVANÝCH</t>
  </si>
  <si>
    <t>částečně perfor. potrubí DN 150mm</t>
  </si>
  <si>
    <t>Nové konstrukce 
drenážní potrubí za rubem opěr 
7,1*2=14,200 [A]</t>
  </si>
  <si>
    <t>89952</t>
  </si>
  <si>
    <t>OBETONOVÁNÍ POTRUBÍ Z PROSTÉHO BETONU</t>
  </si>
  <si>
    <t>drenážní beton</t>
  </si>
  <si>
    <t>Nové konstrukce 
Obetonování drenážního potrubí 
0,075*7,7*2=1,155 [A]</t>
  </si>
  <si>
    <t>9112B1</t>
  </si>
  <si>
    <t>ZÁBRADLÍ MOSTNÍ SE SVISLOU VÝPLNÍ - DODÁVKA A MONTÁŽ</t>
  </si>
  <si>
    <t>Nové konstrukce 
zábradlí na římsách 
9,52+9,5=19,020 [A]</t>
  </si>
  <si>
    <t>9112B3</t>
  </si>
  <si>
    <t>ZÁBRADLÍ MOSTNÍ SE SVISLOU VÝPLNÍ - DEMONTÁŽ S PŘESUNEM</t>
  </si>
  <si>
    <t>Přípravné, bourací a zemní práce 
odstranění ocelového zábradlí se svislou výplní 
12,2+10,4=22,600 [A]</t>
  </si>
  <si>
    <t>917223</t>
  </si>
  <si>
    <t>SILNIČNÍ A CHODNÍKOVÉ OBRUBY Z BETONOVÝCH OBRUBNÍKŮ ŠÍŘ 100MM</t>
  </si>
  <si>
    <t>Nové konstrukce 
zádlažba u římsy - chodníková obruba do bet. lože s opěrou 
7,3=7,300 [A]</t>
  </si>
  <si>
    <t>Nové konstrukce 
zádlažba u římsy - silniční obruba do bet. lože s opěrou 
3,0=3,000 [A]</t>
  </si>
  <si>
    <t>91843</t>
  </si>
  <si>
    <t>PROPUSTY RÁMOVÉ 200/200</t>
  </si>
  <si>
    <t>zesílení pro třídu zatížení A ; beton C 35/45 XD3, XF4, XC4 
Sestava 
prefabrikovaný rám - 
2,0 x 2,0 x 1,0 m = 7ks (1x koncový díl) 
2,0 x 2,0 x 0,7 m = 1ks (koncový díl)</t>
  </si>
  <si>
    <t>Nové konstrukce 
NK 
7*1,0+1*0,7=7,700 [A]</t>
  </si>
  <si>
    <t>935822</t>
  </si>
  <si>
    <t>ŽLABY A RIGOLY DLÁŽDĚNÉ Z KOSTEK VELKÝCH DO BETONU TL 100MM</t>
  </si>
  <si>
    <t>POZN.: lože tl. 100mm z betonu C 25/30n XF3 součástí položky, zvětšené lože vykázáno zvlášť</t>
  </si>
  <si>
    <t>Nové konstrukce 
odláždění dna mostu vč. vyspárování 
2,0*7,7=15,400 [A]</t>
  </si>
  <si>
    <t>966118</t>
  </si>
  <si>
    <t>BOURÁNÍ KONSTRUKCÍ Z BETON DÍLCŮ S ODVOZEM DO 20KM</t>
  </si>
  <si>
    <t>Přípravné, bourací a zemní práce 
snesení nosníků KJ-69, dl. 6,0 m, průřezu do 0,3 m2 
8*6,0*0,3=14,400 [A]</t>
  </si>
  <si>
    <t>Přípravné, bourací a zemní práce 
bourání - 
- říms 
9,89*0,35+8,21*0,18=4,939 [A] 
- žb roznášecí desky 
39,95*0,185=7,391 [B] 
- opěr 
1,62*11,92+1,55*11,27=36,779 [C] 
- základu 
1,63*11,92+1,63*11,27=37,800 [D] 
Celkem: A+B+C+D=86,909 [E]</t>
  </si>
  <si>
    <t>SO 301</t>
  </si>
  <si>
    <t>Dešťová kanalizace</t>
  </si>
  <si>
    <t>014103</t>
  </si>
  <si>
    <t>R</t>
  </si>
  <si>
    <t>245,18=245,180 [A]     řad 
226,56=226,560 [B]     drenáž 
56,59=56,590 [C]        přípojky 
2*(0,65+2,4+2,3+0,5)*5*0,35=20,475 [D]   VO1, VO2 
Celkem: A+B+C+D=548,805 [E] 
E*1,75=960,409 [F]</t>
  </si>
  <si>
    <t>015140</t>
  </si>
  <si>
    <t>K</t>
  </si>
  <si>
    <t>POPLATKY ZA LIKVIDACI ODPADŮ NEKONTAMINOVANÝCH - 17 01 01  BETON Z DEMOLIC OBJEKTŮ, ZÁKLADŮ TV</t>
  </si>
  <si>
    <t>4,098*2,4=9,835 [A]   dle pol. 113158 
1,188*2,4=2,851 [B]   dle pol.113178 
81,836*2,4=196,406 [C]   dle pol. 113358 
Celkem: A+B+C=209,092 [D]</t>
  </si>
  <si>
    <t>015330</t>
  </si>
  <si>
    <t>POPLATKY ZA LIKVIDACI ODPADŮ NEKONTAMINOVANÝCH - 17 05 04  KAMENNÁ SUŤ</t>
  </si>
  <si>
    <t>dle pol. 11332</t>
  </si>
  <si>
    <t>174,838*2,0=349,676 [A]</t>
  </si>
  <si>
    <t>113158</t>
  </si>
  <si>
    <t>ODSTRANĚNÍ KRYTU ZPEVNĚNÝCH PLOCH Z BETONU, ODVOZ DO 20KM</t>
  </si>
  <si>
    <t>P2</t>
  </si>
  <si>
    <t>32,78*0,125=4,098 [A]  přípojky</t>
  </si>
  <si>
    <t>P2  
betonová dlažba</t>
  </si>
  <si>
    <t>19,8*0,06=1,188 [A]   drenáž</t>
  </si>
  <si>
    <t>11332</t>
  </si>
  <si>
    <t>ODSTRANĚNÍ PODKLADŮ ZPEVNĚNÝCH PLOCH Z KAMENIVA NESTMELENÉHO</t>
  </si>
  <si>
    <t>640,72*0,25=160,180 [A]   řad 
13,97*0,25=3,493 [B]       drenáž 
19,8*0,15=2,970 [C]      drenáž 
32,78*0,25=8,195 [D]   přípojky 
Celkem: A+B+C+D=174,838 [E]</t>
  </si>
  <si>
    <t>113358</t>
  </si>
  <si>
    <t>ODSTRAN PODKLADU ZPEVNĚNÝCH PLOCH Z BETONU, ODVOZ DO 20KM</t>
  </si>
  <si>
    <t>640,72*0,125=80,090 [A]   řad 
13,97*0,125=1,746 [B]       drenáž 
Celkem: A+B=81,836 [C]</t>
  </si>
  <si>
    <t>11511</t>
  </si>
  <si>
    <t>ČERPÁNÍ VODY DO 500 L/MIN</t>
  </si>
  <si>
    <t>P4</t>
  </si>
  <si>
    <t>6*7*8=336,000 [A]</t>
  </si>
  <si>
    <t>P6a</t>
  </si>
  <si>
    <t>2*(0,65+2,4+2,3+0,5)*5*0,35=20,475 [A]    "VO1, VO2"</t>
  </si>
  <si>
    <t>125731</t>
  </si>
  <si>
    <t>VYKOPÁVKY ZE ZEMNÍKŮ A SKLÁDEK TŘ. I, ODVOZ DO 1KM</t>
  </si>
  <si>
    <t>P6a  
z mezideponie dle pol. 17411</t>
  </si>
  <si>
    <t>707,54=707,540 [A]    řad 
203,3=203,300 [B]   drenáž 
97,64=97,640 [C]     přípojky 
Celkem: A+B+C=1 008,480 [D]</t>
  </si>
  <si>
    <t>81,8*0,1=8,180 [A]    ornice dle pol. 18231 x tl.</t>
  </si>
  <si>
    <t>952,72*0,5=476,360 [A]    řad 
429,87*0,5=214,935 [B]  drenáž 
154,23*0,5=77,115 [C]   přípojky 
Celkem: A+B+C=768,410 [D]</t>
  </si>
  <si>
    <t>132838</t>
  </si>
  <si>
    <t>HLOUBENÍ RÝH ŠÍŘ DO 2M PAŽ I NEPAŽ TŘ. II, ODVOZ DO 20KM</t>
  </si>
  <si>
    <t>P6b</t>
  </si>
  <si>
    <t>P5  
na MDP</t>
  </si>
  <si>
    <t>707,54=707,540 [A]    řad 
203,3=203,300 [B]   drenáž 
97,64=97,640 [C]     přípojky 
Celkem: A+B+C=1 008,480 [D]   na mezideponii 
952,72-707,54=245,180 [E]    řad 
429,87-203,3=226,570 [F]  drenáž 
154,23-97,64=56,590 [G]   přípojky 
E+F+G=528,340 [H]    na recyklační středisko 
D+H=1 536,820 [I]</t>
  </si>
  <si>
    <t>17411</t>
  </si>
  <si>
    <t>ZÁSYP JAM A RÝH ZEMINOU SE ZHUTNĚNÍM</t>
  </si>
  <si>
    <t>P5</t>
  </si>
  <si>
    <t>17461</t>
  </si>
  <si>
    <t>ZÁSYP JAM A RÝH Z HORNIN KAMENITÝCH</t>
  </si>
  <si>
    <t>P5  
Výplň kamenivem do rýh odvodňovacích žeber nebo trativodů bez zhutnění, s úpravou povrchu výplně kamenivem hrubým drceným frakce 16 až 63 mm</t>
  </si>
  <si>
    <t>235,47+12,96=248,430 [A]   drenáž 
4,05=4,050 [B]       přípojky 
Celkem: A+B=252,480 [C]</t>
  </si>
  <si>
    <t>K  
štěrkopísek fr. 0/4</t>
  </si>
  <si>
    <t>373,97=373,970 [A] 
38,05=38,050 [B] 
Celkem: A+B=412,020 [C] 
C*1,75=721,035 [D]</t>
  </si>
  <si>
    <t>53*1,6+155*1,2+7*1*1+24,8*1,6+89*1,4+157,2*1,2+10*1*1=640,720 [A]    řad 
288*0,9+8*1*1=267,200 [B]        drenáž 
78,3*1,1=86,130 [C]            přípojky 
2*(0,65+2,4+2,3+0,5)*5=58,500 [D]    VO1, VO2 
3*2*3,14*1*0,45=8,478 [E]    poklop šachet 
Celkem: A+B+C+D+E=1 061,028 [F]</t>
  </si>
  <si>
    <t>18231</t>
  </si>
  <si>
    <t>ROZPROSTŘENÍ ORNICE V ROVINĚ V TL DO 0,10M</t>
  </si>
  <si>
    <t>67,5=67,500 [A]   drenáž 
14,3=14,300 [B]   přípojky 
Celkem: A+B=81,800 [C]</t>
  </si>
  <si>
    <t>P9</t>
  </si>
  <si>
    <t>P+K</t>
  </si>
  <si>
    <t>208/2+271/2=239,500 [A]   "řad"</t>
  </si>
  <si>
    <t>21264</t>
  </si>
  <si>
    <t>TRATIVODY KOMPL Z TRUB Z PLAST HMOT DN DO 200MM</t>
  </si>
  <si>
    <t>288-6=282,000 [A]    drenáž</t>
  </si>
  <si>
    <t>21461C</t>
  </si>
  <si>
    <t>SEPARAČNÍ GEOTEXTILIE DO 300G/M2</t>
  </si>
  <si>
    <t>(208/2+271/2)*1,2*1,1=316,140 [A]      řad</t>
  </si>
  <si>
    <t>21461D</t>
  </si>
  <si>
    <t>SEPARAČNÍ GEOTEXTILIE DO 400G/M2</t>
  </si>
  <si>
    <t>(774,4+80,64)*1,2=1 026,048 [A]   drenáž 
27*1,2=32,400 [B]       přípojky 
Celkem: A+B=1 058,448 [C]</t>
  </si>
  <si>
    <t>22690</t>
  </si>
  <si>
    <t>PAŽÍCÍ BOXY - ZŘÍZENÍ</t>
  </si>
  <si>
    <t>1270,06=1 270,060 [A]    "řad" 
1029,9=1 029,900 [B]     "drenáž" 
662,46=662,460 [C]         "řad" 
Celkem: A+B+C=2 962,420 [D]</t>
  </si>
  <si>
    <t>22691</t>
  </si>
  <si>
    <t>PAŽÍCÍ BOXY - ODSTRANĚNÍ</t>
  </si>
  <si>
    <t>451113</t>
  </si>
  <si>
    <t>PODKL A VÝPLŇ VRSTVY Z DÍLCŮ BETON DO C16/20</t>
  </si>
  <si>
    <t>B-PR</t>
  </si>
  <si>
    <t>0,78=0,780 [A]    UV</t>
  </si>
  <si>
    <t>ZK</t>
  </si>
  <si>
    <t>B</t>
  </si>
  <si>
    <t>(3*2*3,14*0,5*0,45)*0,15=0,636 [A]     "poklop šachet"</t>
  </si>
  <si>
    <t>46591</t>
  </si>
  <si>
    <t>DLAŽBY Z KAMENICKÝCH VÝROBKŮ</t>
  </si>
  <si>
    <t>KV  
žula velká kostka u poklopu šachet</t>
  </si>
  <si>
    <t>3*2*3,14*0,5*0,45=4,239 [A]</t>
  </si>
  <si>
    <t>702312</t>
  </si>
  <si>
    <t>ZAKRYTÍ POTRUBÍ VÝSTRAŽNOU FÓLIÍ ŠÍŘKY PŘES 20 DO 40 CM</t>
  </si>
  <si>
    <t>KAB-K1</t>
  </si>
  <si>
    <t>208+271=479,000 [A]    řad 
288=288,000 [B]     drenáž 
78,3=78,300 [C]     přípojky 
Celkem: A+B+C=845,300 [D]</t>
  </si>
  <si>
    <t>709110</t>
  </si>
  <si>
    <t>PROVIZORNÍ ZAJIŠTĚNÍ KABELU VE VÝKOPU</t>
  </si>
  <si>
    <t>KAB-K4</t>
  </si>
  <si>
    <t>2=2,000 [A]   10,8m řad a 7,7m přípojky</t>
  </si>
  <si>
    <t>709120</t>
  </si>
  <si>
    <t>PROVIZORNÍ ZAJIŠTĚNÍ POTRUBÍ VE VÝKOPU</t>
  </si>
  <si>
    <t>2=2,000 [A]    9,6m řad a 14,3m přípojky</t>
  </si>
  <si>
    <t>72221</t>
  </si>
  <si>
    <t>KANALIZAČNÍ ARMATURY</t>
  </si>
  <si>
    <t>Montáž tvarovek na kanalizačním plastovém potrubí z PP nebo PVC-U hladkého plnostěnného odboček DN 630  
odbočka kanalizační PVC-U plnostěnná s rázovou odolností DN 630/160/90°</t>
  </si>
  <si>
    <t>1=1,000 [A]    řad</t>
  </si>
  <si>
    <t>72221.a</t>
  </si>
  <si>
    <t>Montáž tvarovek na kanalizačním plastovém potrubí z PP nebo PVC-U hladkého plnostěnného kolen, víček nebo hrdlových uzávěrů DN 150  
koleno kanalizační PP třívrstvé SN16 DN 150x15°</t>
  </si>
  <si>
    <t>16=16,000 [A]   UV</t>
  </si>
  <si>
    <t>72221.b</t>
  </si>
  <si>
    <t>Montáž tvarovek na kanalizačním plastovém potrubí z PP nebo PVC-U hladkého plnostěnného kolen, víček nebo hrdlových uzávěrů DN 200  
koleno kanalizační PVC-U plnostěnné 200x45°</t>
  </si>
  <si>
    <t>2*8=16,000 [A]    drenáž</t>
  </si>
  <si>
    <t>72221.c</t>
  </si>
  <si>
    <t>Montáž tvarovek na kanalizačním plastovém potrubí z PP nebo PVC-U hladkého plnostěnného odboček DN 200  
odbočka kanalizační PVC-U plnostěnná s rázovou odolností DN 200/160/90°</t>
  </si>
  <si>
    <t>4=4,000 [A]    drenáž</t>
  </si>
  <si>
    <t>72221.d</t>
  </si>
  <si>
    <t>Montáž tvarovek na kanalizačním plastovém potrubí z PP nebo PVC-U hladkého plnostěnného odboček DN 300  
odbočka kanalizační PVC-U plnostěnná s rázovou odolností DN 315/160/90°</t>
  </si>
  <si>
    <t>7=7,000 [A]     řad</t>
  </si>
  <si>
    <t>72221.e</t>
  </si>
  <si>
    <t>Montáž tvarovek na kanalizačním plastovém potrubí z PP nebo PVC-U hladkého plnostěnného odboček DN 400  
odbočka kanalizační PVC-U plnostěnná s rázovou odolností DN 400/160/90°</t>
  </si>
  <si>
    <t>2=2,000 [A]    řad</t>
  </si>
  <si>
    <t>87434</t>
  </si>
  <si>
    <t>POTRUBÍ Z TRUB PLASTOVÝCH ODPADNÍCH DN DO 200MM</t>
  </si>
  <si>
    <t>PLAST  
kanalizační potrubí z tvrdého PVC-U hladkého plnostěnného tuhost SN 12 DN 200</t>
  </si>
  <si>
    <t>6=6,000 [A]    drenáž</t>
  </si>
  <si>
    <t>PLAST  
kanalizační potrubí z tvrdého PVC-U hladkého plnostěnného tuhost SN 12 DN 160</t>
  </si>
  <si>
    <t>81=81,000 [A]   přípojky</t>
  </si>
  <si>
    <t>87445</t>
  </si>
  <si>
    <t>POTRUBÍ Z TRUB PLASTOVÝCH ODPADNÍCH DN DO 300MM</t>
  </si>
  <si>
    <t>PLAST  
kanalizační potrubí z tvrdého PVC-U hladkého plnostěnného tuhost SN 12 DN 315</t>
  </si>
  <si>
    <t>(155+157,2)*1,02=318,444 [A]   přípojky</t>
  </si>
  <si>
    <t>87446</t>
  </si>
  <si>
    <t>POTRUBÍ Z TRUB PLASTOVÝCH ODPADNÍCH DN DO 400MM</t>
  </si>
  <si>
    <t>PLAST  
kanalizační potrubí z tvrdého PVC-U hladkého plnostěnného tuhost SN 12 DN 400</t>
  </si>
  <si>
    <t>90=90,000 [A]     řad</t>
  </si>
  <si>
    <t>87459</t>
  </si>
  <si>
    <t>POTRUBÍ Z TRUB PLAST ODPAD DN DO 700MM</t>
  </si>
  <si>
    <t>PLAST  
kanalizační potrubí z tvrdého PVC-U hladkého plnostěnného tuhost SN 12 DN 630</t>
  </si>
  <si>
    <t>(53+24,8)*1,01=78,578 [A]</t>
  </si>
  <si>
    <t>894471</t>
  </si>
  <si>
    <t>ŠACHTY KANAL ZE ŽELEZOBET VČET VÝZT NA POTRUBÍ DN DO 1000MM</t>
  </si>
  <si>
    <t>Osazení betonových nebo železobetonových dílců pro šachty skruží rovných  
skruž betonová kanalizační se stupadly 100x25x12cm  
skruž betonová kanalizační se stupadly 100x50x12cm  
skruž betonová kanalizační se stupadly 100x100x12cm  
vč. těsnění elastomerové pro spojení šachetních dílů DN 1000 (36+2*8+2*3)=58 kusů</t>
  </si>
  <si>
    <t>17=17,000 [A]</t>
  </si>
  <si>
    <t>B-PR  
vpusť uliční DN 500 kaliště s odtokem 150mm 500/245x65mm  
vč. mříže</t>
  </si>
  <si>
    <t>16=16,000 [A]</t>
  </si>
  <si>
    <t>B-PR  
vpusť uliční DN 500 skruž průběžná vysoká betonová 500/590x65mm</t>
  </si>
  <si>
    <t>19=19,000 [A]</t>
  </si>
  <si>
    <t>89914</t>
  </si>
  <si>
    <t>ŠACHTOVÉ BETONOVÉ SKRUŽE SAMOSTATNÉ</t>
  </si>
  <si>
    <t>B-PR  
Osazení betonových dílců prstenců nebo rámů pod poklopy a mříže, výšky do 100 mm  
na řad, drenáž a přípojky</t>
  </si>
  <si>
    <t>5=5,000 [A]      prstenec šachtový vyrovnávací betonový 625x120x80mm 
12=12,000 [B]   prstenec šachtový vyrovnávací betonový 625x120x40mm 
2=2,000 [C]      prstenec šachtový vyrovnávací betonový 625x120x60mm 
6=6,000 [D]     prstenec šachtový vyrovnávací betonový 625x120x100mm 
3=3,000 [E]     prstenec šachtový vyrovnávací betonový 625x120x120mm 
Celkem: A+B+C+D+E=28,000 [F]</t>
  </si>
  <si>
    <t>899651</t>
  </si>
  <si>
    <t>TLAKOVÉ ZKOUŠKY POTRUBÍ DN DO 300MM</t>
  </si>
  <si>
    <t>Tlakové zkoušky vzduchem těsnícími vaky ucpávkovými DN 300</t>
  </si>
  <si>
    <t>318=318,000 [A]</t>
  </si>
  <si>
    <t>899661</t>
  </si>
  <si>
    <t>TLAKOVÉ ZKOUŠKY POTRUBÍ DN DO 400MM</t>
  </si>
  <si>
    <t>P14</t>
  </si>
  <si>
    <t>400=400,000 [A]</t>
  </si>
  <si>
    <t>899671</t>
  </si>
  <si>
    <t>TLAKOVÉ ZKOUŠKY POTRUBÍ DN DO 600MM</t>
  </si>
  <si>
    <t>78=78,000 [A]</t>
  </si>
  <si>
    <t>916811</t>
  </si>
  <si>
    <t>ODDĚL OPLOCENÍ S PODSTAVCI KOVOVÉ - DOD A MONTÁŽ</t>
  </si>
  <si>
    <t>svislé ocelové mobilní oplocení, výšky do 1,5 m</t>
  </si>
  <si>
    <t>208+271=479,000 [A]    řad 
288=288,000 [B]        drenáž 
78,3=78,300 [C]       přípojky 
Celkem: A+B+C=845,300 [D]</t>
  </si>
  <si>
    <t>919123</t>
  </si>
  <si>
    <t>ŘEZÁNÍ BETONOVÉHO KRYTU VOZOVEK TL DO 150MM</t>
  </si>
  <si>
    <t>P15</t>
  </si>
  <si>
    <t>979,4=979,400 [A]   "řad" 
29,4=29,400 [B]      "drenáž" 
59,6=59,600 [C]     "přípojky" 
Celkem: A+B+C=1 068,400 [D]</t>
  </si>
  <si>
    <t>935832</t>
  </si>
  <si>
    <t>ŽLABY A RIGOLY DLÁŽDĚNÉ Z LOMOVÉHO KAMENE TL DO 250MMM DO BETONU TL 100MM</t>
  </si>
  <si>
    <t>B+K+PRÁCE</t>
  </si>
  <si>
    <t>2*(0,65+2,4+2,3+0,5)*5=58,500 [A]    "VO1, VO2"</t>
  </si>
  <si>
    <t>966844</t>
  </si>
  <si>
    <t>ODSTRANĚNÍ OPLOCENÍ KOVOVÉHO</t>
  </si>
  <si>
    <t>svislé ocelové mobilní oplocení, výšky do 1,5 m - odstranění</t>
  </si>
  <si>
    <t>969246</t>
  </si>
  <si>
    <t>VYBOURÁNÍ POTRUBÍ DN DO 400MM KANALIZAČ</t>
  </si>
  <si>
    <t>P16  
stáv. kanalizace</t>
  </si>
  <si>
    <t>150=150,000 [A]</t>
  </si>
  <si>
    <t>SO 401</t>
  </si>
  <si>
    <t>Veřejné osvětlení</t>
  </si>
  <si>
    <t>Provedení SO 401 dle přiložené dokumentace a soupisu prací 
Ocenění dle přílohy "SO 401 (obec) - příloha SP.xls" 
pole v listu přílohy k nacenění vyznačeny žlutě 
celková cena k doplnění do rozpočtu - pole z listu "SO 401" náklady celkem (cena bez DPH) - pole E/79</t>
  </si>
  <si>
    <t>VON.a</t>
  </si>
  <si>
    <t>Vedlejší a ostatní náklady - KSÚS</t>
  </si>
  <si>
    <t>01450</t>
  </si>
  <si>
    <t>PR</t>
  </si>
  <si>
    <t>POPLATKY ZA NÁHRADNÍ AUTOBUSOVOU DOPRAVU</t>
  </si>
  <si>
    <t>Náklady na převedení autobusové dopravy na objízdné trasy 
PR - PRELIMINÁŘ - PEVNÁ CENA 100.000,- Kč bez DPH 
ČERPÁNO DLE SKUTEČNOSTI A POUZE SE SOUHLASEM INVESTORA"</t>
  </si>
  <si>
    <t>02520</t>
  </si>
  <si>
    <t>ZKOUŠENÍ MATERIÁLŮ NEZÁVISLOU ZKUŠEBNOU</t>
  </si>
  <si>
    <t>vybourané materiály / vytěžené zeminy</t>
  </si>
  <si>
    <t>02620</t>
  </si>
  <si>
    <t>ZKOUŠENÍ KONSTRUKCÍ A PRACÍ NEZÁVISLOU ZKUŠEBNOU</t>
  </si>
  <si>
    <t>zkoušky pláně (cca 25ks)</t>
  </si>
  <si>
    <t>zahrnuje zabezpečení stavby, BOZP vč. označení stavby, oplocení, pásky, lávky, provizorní přechody, ap.</t>
  </si>
  <si>
    <t>Náklady na opravu poškozených komunikací na objízdných trasách 
PR - PRELIMINÁŘ - PEVNÁ CENA 2.000.000,- Kč bez DPH 
ČERPÁNO DLE SKUTEČNOSTI, DLE POŽADAVKŮ A POUZE SE SOUHLASEM INVESTORA!</t>
  </si>
  <si>
    <t>Náklady na údržbu - Čištění komunikací a prostor dotčených stavbou</t>
  </si>
  <si>
    <t>Vytyčení inženýrských sítí jejich správci</t>
  </si>
  <si>
    <t>02811</t>
  </si>
  <si>
    <t>PRŮZKUMNÉ PRÁCE GEOTECHNICKÉ NA POVRCHU</t>
  </si>
  <si>
    <t>účast geotechnika stavby vč. odborného dozoru a vyhodnocení pláně během realizace</t>
  </si>
  <si>
    <t>029113</t>
  </si>
  <si>
    <t>OSTATNÍ POŽADAVKY - GEODETICKÉ ZAMĚŘENÍ - CELKY</t>
  </si>
  <si>
    <t>Geodetické práce a zaměření skutečného provedení stavby, vč. vypracování GP 
platí pro SO 101, SO 180, SO 190, SO 201, SO 301</t>
  </si>
  <si>
    <t>02943</t>
  </si>
  <si>
    <t>OSTATNÍ POŽADAVKY - VYPRACOVÁNÍ RDS</t>
  </si>
  <si>
    <t>platí pro SO 101, SO 190, SO 201, SO 301</t>
  </si>
  <si>
    <t>02944</t>
  </si>
  <si>
    <t>OSTAT POŽADAVKY - DOKUMENTACE SKUTEČ PROVEDENÍ V DIGIT FORMĚ</t>
  </si>
  <si>
    <t>vč. příp. tištěné formy, dle požadavku objednatele / dle SOD 
platí pro SO 101, SO 190, SO 201, SO 301</t>
  </si>
  <si>
    <t>02946</t>
  </si>
  <si>
    <t>OSTAT POŽADAVKY - FOTODOKUMENTACE</t>
  </si>
  <si>
    <t>Fotodokumentace celé stavby vč. provedení pasportizace přilehlých objektů před a po realizaci stavby, vč. vyhodnocení</t>
  </si>
  <si>
    <t>02990</t>
  </si>
  <si>
    <t>Dopravní značení na stavbě - Tabule "STŘEDOČESKÝ KRAJ, OMLOUVÁME SE ZA DOČASNÉ OMEZENÍ" - 2ks 
Informační tabule v průběhu stavby – Zhotovitel, TDS, cena, a další povinné údaje  (Povinný min. rozměr dočas. billboardu je 2,1 x 2,2m) - 2ks</t>
  </si>
  <si>
    <t>03100</t>
  </si>
  <si>
    <t>ZAŘÍZENÍ STAVENIŠTĚ - ZŘÍZENÍ, PROVOZ, DEMONTÁŽ</t>
  </si>
  <si>
    <t>zahrnuje kompletní provedení ZS (buňky, sanita, energie, oplocení, ostraha apod.) vč. následného uvedení ploch ZS do původního, resp. dohodnutého stavu</t>
  </si>
  <si>
    <t>VON.b</t>
  </si>
  <si>
    <t>Vedlejší a ostatní náklady - obec</t>
  </si>
  <si>
    <t>zkoušky pláně (cca 5ks)</t>
  </si>
  <si>
    <t>Geodetické práce a zaměření skutečného provedení stavby, vč. vypracování GP 
platí pro SO 110, SO 110.1, SO 401</t>
  </si>
  <si>
    <t>platí pro SO 110, SO 110.1, SO 401</t>
  </si>
  <si>
    <t>vč. příp. tištěné formy, dle požadavku objednatele / dle SOD 
platí pro SO 110, SO 110.1, SO 401</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</si>
</sst>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6">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0" fillId="0" borderId="1" xfId="0" applyBorder="1" applyAlignment="1">
      <alignment horizontal="left"/>
    </xf>
    <xf numFmtId="177" fontId="0" fillId="0" borderId="1" xfId="0" applyNumberFormat="1" applyBorder="1" applyAlignment="1">
      <alignment horizontal="right"/>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sharedStrings" Target="sharedStrings.xml" /><Relationship Id="rId1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0+C10+C11+C14+C15+C16+C17+C18+C19+C20+C21</f>
      </c>
      <c s="1"/>
      <c s="1"/>
    </row>
    <row r="7" spans="1:5" ht="12.75" customHeight="1">
      <c r="A7" s="1"/>
      <c s="4" t="s">
        <v>5</v>
      </c>
      <c s="7">
        <f>0+E10+E11+E14+E15+E16+E17+E18+E19+E20+E21</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row r="11" spans="1:5" ht="12.75" customHeight="1">
      <c r="A11" s="20" t="s">
        <v>326</v>
      </c>
      <c s="20" t="s">
        <v>327</v>
      </c>
      <c s="21">
        <f>0+C12+C13</f>
      </c>
      <c s="21">
        <f>0+D12+D13</f>
      </c>
      <c s="21">
        <f>0+E12+E13</f>
      </c>
    </row>
    <row r="12" spans="1:5" ht="12.75" customHeight="1">
      <c r="A12" s="44" t="s">
        <v>331</v>
      </c>
      <c s="44" t="s">
        <v>330</v>
      </c>
      <c s="45">
        <f>'SO 110_SO 110.a'!I3</f>
      </c>
      <c s="45">
        <f>'SO 110_SO 110.a'!O2</f>
      </c>
      <c s="45">
        <f>C12+D12</f>
      </c>
    </row>
    <row r="13" spans="1:5" ht="12.75" customHeight="1">
      <c r="A13" s="44" t="s">
        <v>462</v>
      </c>
      <c s="44" t="s">
        <v>461</v>
      </c>
      <c s="45">
        <f>'SO 110_SO 110.b'!I3</f>
      </c>
      <c s="45">
        <f>'SO 110_SO 110.b'!O2</f>
      </c>
      <c s="45">
        <f>C13+D13</f>
      </c>
    </row>
    <row r="14" spans="1:5" ht="12.75" customHeight="1">
      <c r="A14" s="20" t="s">
        <v>505</v>
      </c>
      <c s="20" t="s">
        <v>506</v>
      </c>
      <c s="21">
        <f>'SO 110.1'!I3</f>
      </c>
      <c s="21">
        <f>'SO 110.1'!O2</f>
      </c>
      <c s="21">
        <f>C14+D14</f>
      </c>
    </row>
    <row r="15" spans="1:5" ht="12.75" customHeight="1">
      <c r="A15" s="20" t="s">
        <v>511</v>
      </c>
      <c s="20" t="s">
        <v>512</v>
      </c>
      <c s="21">
        <f>'SO 180'!I3</f>
      </c>
      <c s="21">
        <f>'SO 180'!O2</f>
      </c>
      <c s="21">
        <f>C15+D15</f>
      </c>
    </row>
    <row r="16" spans="1:5" ht="12.75" customHeight="1">
      <c r="A16" s="20" t="s">
        <v>522</v>
      </c>
      <c s="20" t="s">
        <v>523</v>
      </c>
      <c s="21">
        <f>'SO 190'!I3</f>
      </c>
      <c s="21">
        <f>'SO 190'!O2</f>
      </c>
      <c s="21">
        <f>C16+D16</f>
      </c>
    </row>
    <row r="17" spans="1:5" ht="12.75" customHeight="1">
      <c r="A17" s="20" t="s">
        <v>550</v>
      </c>
      <c s="20" t="s">
        <v>551</v>
      </c>
      <c s="21">
        <f>'SO 201'!I3</f>
      </c>
      <c s="21">
        <f>'SO 201'!O2</f>
      </c>
      <c s="21">
        <f>C17+D17</f>
      </c>
    </row>
    <row r="18" spans="1:5" ht="12.75" customHeight="1">
      <c r="A18" s="20" t="s">
        <v>695</v>
      </c>
      <c s="20" t="s">
        <v>696</v>
      </c>
      <c s="21">
        <f>'SO 301'!I3</f>
      </c>
      <c s="21">
        <f>'SO 301'!O2</f>
      </c>
      <c s="21">
        <f>C18+D18</f>
      </c>
    </row>
    <row r="19" spans="1:5" ht="12.75" customHeight="1">
      <c r="A19" s="20" t="s">
        <v>868</v>
      </c>
      <c s="20" t="s">
        <v>869</v>
      </c>
      <c s="21">
        <f>'SO 401'!I3</f>
      </c>
      <c s="21">
        <f>'SO 401'!O2</f>
      </c>
      <c s="21">
        <f>C19+D19</f>
      </c>
    </row>
    <row r="20" spans="1:5" ht="12.75" customHeight="1">
      <c r="A20" s="20" t="s">
        <v>871</v>
      </c>
      <c s="20" t="s">
        <v>872</v>
      </c>
      <c s="21">
        <f>VON.a!I3</f>
      </c>
      <c s="21">
        <f>VON.a!O2</f>
      </c>
      <c s="21">
        <f>C20+D20</f>
      </c>
    </row>
    <row r="21" spans="1:5" ht="12.75" customHeight="1">
      <c r="A21" s="20" t="s">
        <v>907</v>
      </c>
      <c s="20" t="s">
        <v>908</v>
      </c>
      <c s="21">
        <f>VON.b!I3</f>
      </c>
      <c s="21">
        <f>VON.b!O2</f>
      </c>
      <c s="21">
        <f>C21+D21</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868</v>
      </c>
      <c s="43">
        <f>0+I8</f>
      </c>
      <c r="O3" t="s">
        <v>19</v>
      </c>
      <c t="s">
        <v>23</v>
      </c>
    </row>
    <row r="4" spans="1:16" ht="15" customHeight="1">
      <c r="A4" t="s">
        <v>17</v>
      </c>
      <c s="16" t="s">
        <v>18</v>
      </c>
      <c s="17" t="s">
        <v>868</v>
      </c>
      <c s="6"/>
      <c s="18" t="s">
        <v>869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507</v>
      </c>
      <c s="25" t="s">
        <v>47</v>
      </c>
      <c s="30" t="s">
        <v>508</v>
      </c>
      <c s="31" t="s">
        <v>509</v>
      </c>
      <c s="32">
        <v>1</v>
      </c>
      <c s="33">
        <v>0</v>
      </c>
      <c s="34">
        <f>ROUND(ROUND(H9,2)*ROUND(G9,3),2)</f>
      </c>
      <c r="O9">
        <f>(I9*21)/100</f>
      </c>
      <c t="s">
        <v>23</v>
      </c>
    </row>
    <row r="10" spans="1:5" ht="63.75">
      <c r="A10" s="35" t="s">
        <v>50</v>
      </c>
      <c r="E10" s="36" t="s">
        <v>870</v>
      </c>
    </row>
    <row r="11" spans="1:5" ht="12.75">
      <c r="A11" s="37" t="s">
        <v>52</v>
      </c>
      <c r="E11"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871</v>
      </c>
      <c s="43">
        <f>0+I8</f>
      </c>
      <c r="O3" t="s">
        <v>19</v>
      </c>
      <c t="s">
        <v>23</v>
      </c>
    </row>
    <row r="4" spans="1:16" ht="15" customHeight="1">
      <c r="A4" t="s">
        <v>17</v>
      </c>
      <c s="16" t="s">
        <v>18</v>
      </c>
      <c s="17" t="s">
        <v>871</v>
      </c>
      <c s="6"/>
      <c s="18" t="s">
        <v>872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0+I9+I12+I15+I18+I21+I24+I27+I30+I33+I36+I39+I42+I45+I48</f>
      </c>
      <c>
        <f>0+O9+O12+O15+O18+O21+O24+O27+O30+O33+O36+O39+O42+O45+O48</f>
      </c>
    </row>
    <row r="9" spans="1:16" ht="12.75">
      <c r="A9" s="25" t="s">
        <v>45</v>
      </c>
      <c s="29" t="s">
        <v>29</v>
      </c>
      <c s="29" t="s">
        <v>873</v>
      </c>
      <c s="25" t="s">
        <v>874</v>
      </c>
      <c s="30" t="s">
        <v>875</v>
      </c>
      <c s="31" t="s">
        <v>509</v>
      </c>
      <c s="32">
        <v>1</v>
      </c>
      <c s="33">
        <v>0</v>
      </c>
      <c s="34">
        <f>ROUND(ROUND(H9,2)*ROUND(G9,3),2)</f>
      </c>
      <c r="O9">
        <f>(I9*21)/100</f>
      </c>
      <c t="s">
        <v>23</v>
      </c>
    </row>
    <row r="10" spans="1:5" ht="38.25">
      <c r="A10" s="35" t="s">
        <v>50</v>
      </c>
      <c r="E10" s="36" t="s">
        <v>876</v>
      </c>
    </row>
    <row r="11" spans="1:5" ht="12.75">
      <c r="A11" s="39" t="s">
        <v>52</v>
      </c>
      <c r="E11" s="38" t="s">
        <v>47</v>
      </c>
    </row>
    <row r="12" spans="1:16" ht="12.75">
      <c r="A12" s="25" t="s">
        <v>45</v>
      </c>
      <c s="29" t="s">
        <v>23</v>
      </c>
      <c s="29" t="s">
        <v>877</v>
      </c>
      <c s="25" t="s">
        <v>47</v>
      </c>
      <c s="30" t="s">
        <v>878</v>
      </c>
      <c s="31" t="s">
        <v>509</v>
      </c>
      <c s="32">
        <v>1</v>
      </c>
      <c s="33">
        <v>0</v>
      </c>
      <c s="34">
        <f>ROUND(ROUND(H12,2)*ROUND(G12,3),2)</f>
      </c>
      <c r="O12">
        <f>(I12*21)/100</f>
      </c>
      <c t="s">
        <v>23</v>
      </c>
    </row>
    <row r="13" spans="1:5" ht="12.75">
      <c r="A13" s="35" t="s">
        <v>50</v>
      </c>
      <c r="E13" s="36" t="s">
        <v>879</v>
      </c>
    </row>
    <row r="14" spans="1:5" ht="12.75">
      <c r="A14" s="39" t="s">
        <v>52</v>
      </c>
      <c r="E14" s="38" t="s">
        <v>47</v>
      </c>
    </row>
    <row r="15" spans="1:16" ht="12.75">
      <c r="A15" s="25" t="s">
        <v>45</v>
      </c>
      <c s="29" t="s">
        <v>22</v>
      </c>
      <c s="29" t="s">
        <v>880</v>
      </c>
      <c s="25" t="s">
        <v>47</v>
      </c>
      <c s="30" t="s">
        <v>881</v>
      </c>
      <c s="31" t="s">
        <v>509</v>
      </c>
      <c s="32">
        <v>1</v>
      </c>
      <c s="33">
        <v>0</v>
      </c>
      <c s="34">
        <f>ROUND(ROUND(H15,2)*ROUND(G15,3),2)</f>
      </c>
      <c r="O15">
        <f>(I15*21)/100</f>
      </c>
      <c t="s">
        <v>23</v>
      </c>
    </row>
    <row r="16" spans="1:5" ht="12.75">
      <c r="A16" s="35" t="s">
        <v>50</v>
      </c>
      <c r="E16" s="36" t="s">
        <v>882</v>
      </c>
    </row>
    <row r="17" spans="1:5" ht="12.75">
      <c r="A17" s="39" t="s">
        <v>52</v>
      </c>
      <c r="E17" s="38" t="s">
        <v>47</v>
      </c>
    </row>
    <row r="18" spans="1:16" ht="12.75">
      <c r="A18" s="25" t="s">
        <v>45</v>
      </c>
      <c s="29" t="s">
        <v>33</v>
      </c>
      <c s="29" t="s">
        <v>513</v>
      </c>
      <c s="25" t="s">
        <v>47</v>
      </c>
      <c s="30" t="s">
        <v>514</v>
      </c>
      <c s="31" t="s">
        <v>509</v>
      </c>
      <c s="32">
        <v>1</v>
      </c>
      <c s="33">
        <v>0</v>
      </c>
      <c s="34">
        <f>ROUND(ROUND(H18,2)*ROUND(G18,3),2)</f>
      </c>
      <c r="O18">
        <f>(I18*21)/100</f>
      </c>
      <c t="s">
        <v>23</v>
      </c>
    </row>
    <row r="19" spans="1:5" ht="25.5">
      <c r="A19" s="35" t="s">
        <v>50</v>
      </c>
      <c r="E19" s="36" t="s">
        <v>883</v>
      </c>
    </row>
    <row r="20" spans="1:5" ht="12.75">
      <c r="A20" s="39" t="s">
        <v>52</v>
      </c>
      <c r="E20" s="38" t="s">
        <v>47</v>
      </c>
    </row>
    <row r="21" spans="1:16" ht="12.75">
      <c r="A21" s="25" t="s">
        <v>45</v>
      </c>
      <c s="29" t="s">
        <v>35</v>
      </c>
      <c s="29" t="s">
        <v>513</v>
      </c>
      <c s="25" t="s">
        <v>874</v>
      </c>
      <c s="30" t="s">
        <v>514</v>
      </c>
      <c s="31" t="s">
        <v>509</v>
      </c>
      <c s="32">
        <v>1</v>
      </c>
      <c s="33">
        <v>0</v>
      </c>
      <c s="34">
        <f>ROUND(ROUND(H21,2)*ROUND(G21,3),2)</f>
      </c>
      <c r="O21">
        <f>(I21*21)/100</f>
      </c>
      <c t="s">
        <v>23</v>
      </c>
    </row>
    <row r="22" spans="1:5" ht="51">
      <c r="A22" s="35" t="s">
        <v>50</v>
      </c>
      <c r="E22" s="36" t="s">
        <v>884</v>
      </c>
    </row>
    <row r="23" spans="1:5" ht="12.75">
      <c r="A23" s="39" t="s">
        <v>52</v>
      </c>
      <c r="E23" s="38" t="s">
        <v>47</v>
      </c>
    </row>
    <row r="24" spans="1:16" ht="12.75">
      <c r="A24" s="25" t="s">
        <v>45</v>
      </c>
      <c s="29" t="s">
        <v>37</v>
      </c>
      <c s="29" t="s">
        <v>516</v>
      </c>
      <c s="25" t="s">
        <v>47</v>
      </c>
      <c s="30" t="s">
        <v>517</v>
      </c>
      <c s="31" t="s">
        <v>509</v>
      </c>
      <c s="32">
        <v>1</v>
      </c>
      <c s="33">
        <v>0</v>
      </c>
      <c s="34">
        <f>ROUND(ROUND(H24,2)*ROUND(G24,3),2)</f>
      </c>
      <c r="O24">
        <f>(I24*21)/100</f>
      </c>
      <c t="s">
        <v>23</v>
      </c>
    </row>
    <row r="25" spans="1:5" ht="12.75">
      <c r="A25" s="35" t="s">
        <v>50</v>
      </c>
      <c r="E25" s="36" t="s">
        <v>885</v>
      </c>
    </row>
    <row r="26" spans="1:5" ht="12.75">
      <c r="A26" s="39" t="s">
        <v>52</v>
      </c>
      <c r="E26" s="38" t="s">
        <v>47</v>
      </c>
    </row>
    <row r="27" spans="1:16" ht="12.75">
      <c r="A27" s="25" t="s">
        <v>45</v>
      </c>
      <c s="29" t="s">
        <v>75</v>
      </c>
      <c s="29" t="s">
        <v>507</v>
      </c>
      <c s="25" t="s">
        <v>47</v>
      </c>
      <c s="30" t="s">
        <v>508</v>
      </c>
      <c s="31" t="s">
        <v>509</v>
      </c>
      <c s="32">
        <v>1</v>
      </c>
      <c s="33">
        <v>0</v>
      </c>
      <c s="34">
        <f>ROUND(ROUND(H27,2)*ROUND(G27,3),2)</f>
      </c>
      <c r="O27">
        <f>(I27*21)/100</f>
      </c>
      <c t="s">
        <v>23</v>
      </c>
    </row>
    <row r="28" spans="1:5" ht="12.75">
      <c r="A28" s="35" t="s">
        <v>50</v>
      </c>
      <c r="E28" s="36" t="s">
        <v>886</v>
      </c>
    </row>
    <row r="29" spans="1:5" ht="12.75">
      <c r="A29" s="39" t="s">
        <v>52</v>
      </c>
      <c r="E29" s="38" t="s">
        <v>47</v>
      </c>
    </row>
    <row r="30" spans="1:16" ht="12.75">
      <c r="A30" s="25" t="s">
        <v>45</v>
      </c>
      <c s="29" t="s">
        <v>79</v>
      </c>
      <c s="29" t="s">
        <v>887</v>
      </c>
      <c s="25" t="s">
        <v>47</v>
      </c>
      <c s="30" t="s">
        <v>888</v>
      </c>
      <c s="31" t="s">
        <v>509</v>
      </c>
      <c s="32">
        <v>1</v>
      </c>
      <c s="33">
        <v>0</v>
      </c>
      <c s="34">
        <f>ROUND(ROUND(H30,2)*ROUND(G30,3),2)</f>
      </c>
      <c r="O30">
        <f>(I30*21)/100</f>
      </c>
      <c t="s">
        <v>23</v>
      </c>
    </row>
    <row r="31" spans="1:5" ht="25.5">
      <c r="A31" s="35" t="s">
        <v>50</v>
      </c>
      <c r="E31" s="36" t="s">
        <v>889</v>
      </c>
    </row>
    <row r="32" spans="1:5" ht="12.75">
      <c r="A32" s="39" t="s">
        <v>52</v>
      </c>
      <c r="E32" s="38" t="s">
        <v>47</v>
      </c>
    </row>
    <row r="33" spans="1:16" ht="12.75">
      <c r="A33" s="25" t="s">
        <v>45</v>
      </c>
      <c s="29" t="s">
        <v>40</v>
      </c>
      <c s="29" t="s">
        <v>890</v>
      </c>
      <c s="25" t="s">
        <v>47</v>
      </c>
      <c s="30" t="s">
        <v>891</v>
      </c>
      <c s="31" t="s">
        <v>67</v>
      </c>
      <c s="32">
        <v>1</v>
      </c>
      <c s="33">
        <v>0</v>
      </c>
      <c s="34">
        <f>ROUND(ROUND(H33,2)*ROUND(G33,3),2)</f>
      </c>
      <c r="O33">
        <f>(I33*21)/100</f>
      </c>
      <c t="s">
        <v>23</v>
      </c>
    </row>
    <row r="34" spans="1:5" ht="25.5">
      <c r="A34" s="35" t="s">
        <v>50</v>
      </c>
      <c r="E34" s="36" t="s">
        <v>892</v>
      </c>
    </row>
    <row r="35" spans="1:5" ht="12.75">
      <c r="A35" s="39" t="s">
        <v>52</v>
      </c>
      <c r="E35" s="38" t="s">
        <v>47</v>
      </c>
    </row>
    <row r="36" spans="1:16" ht="12.75">
      <c r="A36" s="25" t="s">
        <v>45</v>
      </c>
      <c s="29" t="s">
        <v>42</v>
      </c>
      <c s="29" t="s">
        <v>893</v>
      </c>
      <c s="25" t="s">
        <v>47</v>
      </c>
      <c s="30" t="s">
        <v>894</v>
      </c>
      <c s="31" t="s">
        <v>509</v>
      </c>
      <c s="32">
        <v>1</v>
      </c>
      <c s="33">
        <v>0</v>
      </c>
      <c s="34">
        <f>ROUND(ROUND(H36,2)*ROUND(G36,3),2)</f>
      </c>
      <c r="O36">
        <f>(I36*21)/100</f>
      </c>
      <c t="s">
        <v>23</v>
      </c>
    </row>
    <row r="37" spans="1:5" ht="12.75">
      <c r="A37" s="35" t="s">
        <v>50</v>
      </c>
      <c r="E37" s="36" t="s">
        <v>895</v>
      </c>
    </row>
    <row r="38" spans="1:5" ht="12.75">
      <c r="A38" s="39" t="s">
        <v>52</v>
      </c>
      <c r="E38" s="38" t="s">
        <v>47</v>
      </c>
    </row>
    <row r="39" spans="1:16" ht="12.75">
      <c r="A39" s="25" t="s">
        <v>45</v>
      </c>
      <c s="29" t="s">
        <v>93</v>
      </c>
      <c s="29" t="s">
        <v>896</v>
      </c>
      <c s="25" t="s">
        <v>47</v>
      </c>
      <c s="30" t="s">
        <v>897</v>
      </c>
      <c s="31" t="s">
        <v>509</v>
      </c>
      <c s="32">
        <v>1</v>
      </c>
      <c s="33">
        <v>0</v>
      </c>
      <c s="34">
        <f>ROUND(ROUND(H39,2)*ROUND(G39,3),2)</f>
      </c>
      <c r="O39">
        <f>(I39*21)/100</f>
      </c>
      <c t="s">
        <v>23</v>
      </c>
    </row>
    <row r="40" spans="1:5" ht="25.5">
      <c r="A40" s="35" t="s">
        <v>50</v>
      </c>
      <c r="E40" s="36" t="s">
        <v>898</v>
      </c>
    </row>
    <row r="41" spans="1:5" ht="12.75">
      <c r="A41" s="39" t="s">
        <v>52</v>
      </c>
      <c r="E41" s="38" t="s">
        <v>47</v>
      </c>
    </row>
    <row r="42" spans="1:16" ht="12.75">
      <c r="A42" s="25" t="s">
        <v>45</v>
      </c>
      <c s="29" t="s">
        <v>98</v>
      </c>
      <c s="29" t="s">
        <v>899</v>
      </c>
      <c s="25" t="s">
        <v>47</v>
      </c>
      <c s="30" t="s">
        <v>900</v>
      </c>
      <c s="31" t="s">
        <v>509</v>
      </c>
      <c s="32">
        <v>1</v>
      </c>
      <c s="33">
        <v>0</v>
      </c>
      <c s="34">
        <f>ROUND(ROUND(H42,2)*ROUND(G42,3),2)</f>
      </c>
      <c r="O42">
        <f>(I42*21)/100</f>
      </c>
      <c t="s">
        <v>23</v>
      </c>
    </row>
    <row r="43" spans="1:5" ht="25.5">
      <c r="A43" s="35" t="s">
        <v>50</v>
      </c>
      <c r="E43" s="36" t="s">
        <v>901</v>
      </c>
    </row>
    <row r="44" spans="1:5" ht="12.75">
      <c r="A44" s="39" t="s">
        <v>52</v>
      </c>
      <c r="E44" s="38" t="s">
        <v>47</v>
      </c>
    </row>
    <row r="45" spans="1:16" ht="12.75">
      <c r="A45" s="25" t="s">
        <v>45</v>
      </c>
      <c s="29" t="s">
        <v>103</v>
      </c>
      <c s="29" t="s">
        <v>902</v>
      </c>
      <c s="25" t="s">
        <v>47</v>
      </c>
      <c s="30" t="s">
        <v>468</v>
      </c>
      <c s="31" t="s">
        <v>509</v>
      </c>
      <c s="32">
        <v>1</v>
      </c>
      <c s="33">
        <v>0</v>
      </c>
      <c s="34">
        <f>ROUND(ROUND(H45,2)*ROUND(G45,3),2)</f>
      </c>
      <c r="O45">
        <f>(I45*21)/100</f>
      </c>
      <c t="s">
        <v>23</v>
      </c>
    </row>
    <row r="46" spans="1:5" ht="51">
      <c r="A46" s="35" t="s">
        <v>50</v>
      </c>
      <c r="E46" s="36" t="s">
        <v>903</v>
      </c>
    </row>
    <row r="47" spans="1:5" ht="12.75">
      <c r="A47" s="39" t="s">
        <v>52</v>
      </c>
      <c r="E47" s="38" t="s">
        <v>47</v>
      </c>
    </row>
    <row r="48" spans="1:16" ht="12.75">
      <c r="A48" s="25" t="s">
        <v>45</v>
      </c>
      <c s="29" t="s">
        <v>107</v>
      </c>
      <c s="29" t="s">
        <v>904</v>
      </c>
      <c s="25" t="s">
        <v>47</v>
      </c>
      <c s="30" t="s">
        <v>905</v>
      </c>
      <c s="31" t="s">
        <v>509</v>
      </c>
      <c s="32">
        <v>1</v>
      </c>
      <c s="33">
        <v>0</v>
      </c>
      <c s="34">
        <f>ROUND(ROUND(H48,2)*ROUND(G48,3),2)</f>
      </c>
      <c r="O48">
        <f>(I48*21)/100</f>
      </c>
      <c t="s">
        <v>23</v>
      </c>
    </row>
    <row r="49" spans="1:5" ht="25.5">
      <c r="A49" s="35" t="s">
        <v>50</v>
      </c>
      <c r="E49" s="36" t="s">
        <v>906</v>
      </c>
    </row>
    <row r="50" spans="1:5" ht="12.75">
      <c r="A50" s="37" t="s">
        <v>52</v>
      </c>
      <c r="E50"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907</v>
      </c>
      <c s="43">
        <f>0+I8</f>
      </c>
      <c r="O3" t="s">
        <v>19</v>
      </c>
      <c t="s">
        <v>23</v>
      </c>
    </row>
    <row r="4" spans="1:16" ht="15" customHeight="1">
      <c r="A4" t="s">
        <v>17</v>
      </c>
      <c s="16" t="s">
        <v>18</v>
      </c>
      <c s="17" t="s">
        <v>907</v>
      </c>
      <c s="6"/>
      <c s="18" t="s">
        <v>908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12.75">
      <c r="A9" s="25" t="s">
        <v>45</v>
      </c>
      <c s="29" t="s">
        <v>29</v>
      </c>
      <c s="29" t="s">
        <v>880</v>
      </c>
      <c s="25" t="s">
        <v>47</v>
      </c>
      <c s="30" t="s">
        <v>881</v>
      </c>
      <c s="31" t="s">
        <v>509</v>
      </c>
      <c s="32">
        <v>1</v>
      </c>
      <c s="33">
        <v>0</v>
      </c>
      <c s="34">
        <f>ROUND(ROUND(H9,2)*ROUND(G9,3),2)</f>
      </c>
      <c r="O9">
        <f>(I9*21)/100</f>
      </c>
      <c t="s">
        <v>23</v>
      </c>
    </row>
    <row r="10" spans="1:5" ht="12.75">
      <c r="A10" s="35" t="s">
        <v>50</v>
      </c>
      <c r="E10" s="36" t="s">
        <v>909</v>
      </c>
    </row>
    <row r="11" spans="1:5" ht="12.75">
      <c r="A11" s="39" t="s">
        <v>52</v>
      </c>
      <c r="E11" s="38" t="s">
        <v>47</v>
      </c>
    </row>
    <row r="12" spans="1:16" ht="12.75">
      <c r="A12" s="25" t="s">
        <v>45</v>
      </c>
      <c s="29" t="s">
        <v>23</v>
      </c>
      <c s="29" t="s">
        <v>890</v>
      </c>
      <c s="25" t="s">
        <v>47</v>
      </c>
      <c s="30" t="s">
        <v>891</v>
      </c>
      <c s="31" t="s">
        <v>67</v>
      </c>
      <c s="32">
        <v>1</v>
      </c>
      <c s="33">
        <v>0</v>
      </c>
      <c s="34">
        <f>ROUND(ROUND(H12,2)*ROUND(G12,3),2)</f>
      </c>
      <c r="O12">
        <f>(I12*21)/100</f>
      </c>
      <c t="s">
        <v>23</v>
      </c>
    </row>
    <row r="13" spans="1:5" ht="25.5">
      <c r="A13" s="35" t="s">
        <v>50</v>
      </c>
      <c r="E13" s="36" t="s">
        <v>910</v>
      </c>
    </row>
    <row r="14" spans="1:5" ht="12.75">
      <c r="A14" s="39" t="s">
        <v>52</v>
      </c>
      <c r="E14" s="38" t="s">
        <v>47</v>
      </c>
    </row>
    <row r="15" spans="1:16" ht="12.75">
      <c r="A15" s="25" t="s">
        <v>45</v>
      </c>
      <c s="29" t="s">
        <v>22</v>
      </c>
      <c s="29" t="s">
        <v>893</v>
      </c>
      <c s="25" t="s">
        <v>47</v>
      </c>
      <c s="30" t="s">
        <v>894</v>
      </c>
      <c s="31" t="s">
        <v>509</v>
      </c>
      <c s="32">
        <v>1</v>
      </c>
      <c s="33">
        <v>0</v>
      </c>
      <c s="34">
        <f>ROUND(ROUND(H15,2)*ROUND(G15,3),2)</f>
      </c>
      <c r="O15">
        <f>(I15*21)/100</f>
      </c>
      <c t="s">
        <v>23</v>
      </c>
    </row>
    <row r="16" spans="1:5" ht="12.75">
      <c r="A16" s="35" t="s">
        <v>50</v>
      </c>
      <c r="E16" s="36" t="s">
        <v>911</v>
      </c>
    </row>
    <row r="17" spans="1:5" ht="12.75">
      <c r="A17" s="39" t="s">
        <v>52</v>
      </c>
      <c r="E17" s="38" t="s">
        <v>47</v>
      </c>
    </row>
    <row r="18" spans="1:16" ht="12.75">
      <c r="A18" s="25" t="s">
        <v>45</v>
      </c>
      <c s="29" t="s">
        <v>33</v>
      </c>
      <c s="29" t="s">
        <v>896</v>
      </c>
      <c s="25" t="s">
        <v>47</v>
      </c>
      <c s="30" t="s">
        <v>897</v>
      </c>
      <c s="31" t="s">
        <v>509</v>
      </c>
      <c s="32">
        <v>1</v>
      </c>
      <c s="33">
        <v>0</v>
      </c>
      <c s="34">
        <f>ROUND(ROUND(H18,2)*ROUND(G18,3),2)</f>
      </c>
      <c r="O18">
        <f>(I18*21)/100</f>
      </c>
      <c t="s">
        <v>23</v>
      </c>
    </row>
    <row r="19" spans="1:5" ht="25.5">
      <c r="A19" s="35" t="s">
        <v>50</v>
      </c>
      <c r="E19" s="36" t="s">
        <v>912</v>
      </c>
    </row>
    <row r="20" spans="1:5" ht="12.75">
      <c r="A20" s="37" t="s">
        <v>52</v>
      </c>
      <c r="E20"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0+O8+O21+O100+O104+O108+O139+O143+O162</f>
      </c>
      <c t="s">
        <v>22</v>
      </c>
    </row>
    <row r="3" spans="1:16" ht="15" customHeight="1">
      <c r="A3" t="s">
        <v>12</v>
      </c>
      <c s="12" t="s">
        <v>14</v>
      </c>
      <c s="13" t="s">
        <v>15</v>
      </c>
      <c s="1"/>
      <c s="14" t="s">
        <v>16</v>
      </c>
      <c s="1"/>
      <c s="9"/>
      <c s="8" t="s">
        <v>24</v>
      </c>
      <c s="43">
        <f>0+I8+I21+I100+I104+I108+I139+I143+I162</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f>
      </c>
      <c>
        <f>0+O9+O12+O15+O18</f>
      </c>
    </row>
    <row r="9" spans="1:16" ht="25.5">
      <c r="A9" s="25" t="s">
        <v>45</v>
      </c>
      <c s="29" t="s">
        <v>29</v>
      </c>
      <c s="29" t="s">
        <v>46</v>
      </c>
      <c s="25" t="s">
        <v>47</v>
      </c>
      <c s="30" t="s">
        <v>48</v>
      </c>
      <c s="31" t="s">
        <v>49</v>
      </c>
      <c s="32">
        <v>60.693</v>
      </c>
      <c s="33">
        <v>0</v>
      </c>
      <c s="34">
        <f>ROUND(ROUND(H9,2)*ROUND(G9,3),2)</f>
      </c>
      <c r="O9">
        <f>(I9*21)/100</f>
      </c>
      <c t="s">
        <v>23</v>
      </c>
    </row>
    <row r="10" spans="1:5" ht="38.25">
      <c r="A10" s="35" t="s">
        <v>50</v>
      </c>
      <c r="E10" s="36" t="s">
        <v>51</v>
      </c>
    </row>
    <row r="11" spans="1:5" ht="89.25">
      <c r="A11" s="39" t="s">
        <v>52</v>
      </c>
      <c r="E11" s="38" t="s">
        <v>53</v>
      </c>
    </row>
    <row r="12" spans="1:16" ht="25.5">
      <c r="A12" s="25" t="s">
        <v>45</v>
      </c>
      <c s="29" t="s">
        <v>23</v>
      </c>
      <c s="29" t="s">
        <v>54</v>
      </c>
      <c s="25" t="s">
        <v>47</v>
      </c>
      <c s="30" t="s">
        <v>48</v>
      </c>
      <c s="31" t="s">
        <v>49</v>
      </c>
      <c s="32">
        <v>4529.032</v>
      </c>
      <c s="33">
        <v>0</v>
      </c>
      <c s="34">
        <f>ROUND(ROUND(H12,2)*ROUND(G12,3),2)</f>
      </c>
      <c r="O12">
        <f>(I12*21)/100</f>
      </c>
      <c t="s">
        <v>23</v>
      </c>
    </row>
    <row r="13" spans="1:5" ht="38.25">
      <c r="A13" s="35" t="s">
        <v>50</v>
      </c>
      <c r="E13" s="36" t="s">
        <v>55</v>
      </c>
    </row>
    <row r="14" spans="1:5" ht="114.75">
      <c r="A14" s="39" t="s">
        <v>52</v>
      </c>
      <c r="E14" s="38" t="s">
        <v>56</v>
      </c>
    </row>
    <row r="15" spans="1:16" ht="25.5">
      <c r="A15" s="25" t="s">
        <v>45</v>
      </c>
      <c s="29" t="s">
        <v>22</v>
      </c>
      <c s="29" t="s">
        <v>57</v>
      </c>
      <c s="25" t="s">
        <v>47</v>
      </c>
      <c s="30" t="s">
        <v>48</v>
      </c>
      <c s="31" t="s">
        <v>49</v>
      </c>
      <c s="32">
        <v>617.486</v>
      </c>
      <c s="33">
        <v>0</v>
      </c>
      <c s="34">
        <f>ROUND(ROUND(H15,2)*ROUND(G15,3),2)</f>
      </c>
      <c r="O15">
        <f>(I15*21)/100</f>
      </c>
      <c t="s">
        <v>23</v>
      </c>
    </row>
    <row r="16" spans="1:5" ht="12.75">
      <c r="A16" s="35" t="s">
        <v>50</v>
      </c>
      <c r="E16" s="36" t="s">
        <v>58</v>
      </c>
    </row>
    <row r="17" spans="1:5" ht="12.75">
      <c r="A17" s="39" t="s">
        <v>52</v>
      </c>
      <c r="E17" s="38" t="s">
        <v>59</v>
      </c>
    </row>
    <row r="18" spans="1:16" ht="12.75">
      <c r="A18" s="25" t="s">
        <v>45</v>
      </c>
      <c s="29" t="s">
        <v>33</v>
      </c>
      <c s="29" t="s">
        <v>60</v>
      </c>
      <c s="25" t="s">
        <v>47</v>
      </c>
      <c s="30" t="s">
        <v>61</v>
      </c>
      <c s="31" t="s">
        <v>49</v>
      </c>
      <c s="32">
        <v>261.171</v>
      </c>
      <c s="33">
        <v>0</v>
      </c>
      <c s="34">
        <f>ROUND(ROUND(H18,2)*ROUND(G18,3),2)</f>
      </c>
      <c r="O18">
        <f>(I18*21)/100</f>
      </c>
      <c t="s">
        <v>23</v>
      </c>
    </row>
    <row r="19" spans="1:5" ht="12.75">
      <c r="A19" s="35" t="s">
        <v>50</v>
      </c>
      <c r="E19" s="36" t="s">
        <v>62</v>
      </c>
    </row>
    <row r="20" spans="1:5" ht="25.5">
      <c r="A20" s="37" t="s">
        <v>52</v>
      </c>
      <c r="E20" s="38" t="s">
        <v>63</v>
      </c>
    </row>
    <row r="21" spans="1:18" ht="12.75" customHeight="1">
      <c r="A21" s="6" t="s">
        <v>43</v>
      </c>
      <c s="6"/>
      <c s="41" t="s">
        <v>29</v>
      </c>
      <c s="6"/>
      <c s="27" t="s">
        <v>64</v>
      </c>
      <c s="6"/>
      <c s="6"/>
      <c s="6"/>
      <c s="42">
        <f>0+Q21</f>
      </c>
      <c r="O21">
        <f>0+R21</f>
      </c>
      <c r="Q21">
        <f>0+I22+I25+I28+I31+I34+I37+I40+I43+I46+I49+I52+I55+I58+I61+I64+I67+I70+I73+I76+I79+I82+I85+I88+I91+I94+I97</f>
      </c>
      <c>
        <f>0+O22+O25+O28+O31+O34+O37+O40+O43+O46+O49+O52+O55+O58+O61+O64+O67+O70+O73+O76+O79+O82+O85+O88+O91+O94+O97</f>
      </c>
    </row>
    <row r="22" spans="1:16" ht="12.75">
      <c r="A22" s="25" t="s">
        <v>45</v>
      </c>
      <c s="29" t="s">
        <v>35</v>
      </c>
      <c s="29" t="s">
        <v>65</v>
      </c>
      <c s="25" t="s">
        <v>47</v>
      </c>
      <c s="30" t="s">
        <v>66</v>
      </c>
      <c s="31" t="s">
        <v>67</v>
      </c>
      <c s="32">
        <v>3</v>
      </c>
      <c s="33">
        <v>0</v>
      </c>
      <c s="34">
        <f>ROUND(ROUND(H22,2)*ROUND(G22,3),2)</f>
      </c>
      <c r="O22">
        <f>(I22*21)/100</f>
      </c>
      <c t="s">
        <v>23</v>
      </c>
    </row>
    <row r="23" spans="1:5" ht="12.75">
      <c r="A23" s="35" t="s">
        <v>50</v>
      </c>
      <c r="E23" s="36" t="s">
        <v>68</v>
      </c>
    </row>
    <row r="24" spans="1:5" ht="51">
      <c r="A24" s="39" t="s">
        <v>52</v>
      </c>
      <c r="E24" s="38" t="s">
        <v>69</v>
      </c>
    </row>
    <row r="25" spans="1:16" ht="25.5">
      <c r="A25" s="25" t="s">
        <v>45</v>
      </c>
      <c s="29" t="s">
        <v>37</v>
      </c>
      <c s="29" t="s">
        <v>70</v>
      </c>
      <c s="25" t="s">
        <v>47</v>
      </c>
      <c s="30" t="s">
        <v>71</v>
      </c>
      <c s="31" t="s">
        <v>72</v>
      </c>
      <c s="32">
        <v>7.686</v>
      </c>
      <c s="33">
        <v>0</v>
      </c>
      <c s="34">
        <f>ROUND(ROUND(H25,2)*ROUND(G25,3),2)</f>
      </c>
      <c r="O25">
        <f>(I25*21)/100</f>
      </c>
      <c t="s">
        <v>23</v>
      </c>
    </row>
    <row r="26" spans="1:5" ht="25.5">
      <c r="A26" s="35" t="s">
        <v>50</v>
      </c>
      <c r="E26" s="36" t="s">
        <v>73</v>
      </c>
    </row>
    <row r="27" spans="1:5" ht="38.25">
      <c r="A27" s="39" t="s">
        <v>52</v>
      </c>
      <c r="E27" s="38" t="s">
        <v>74</v>
      </c>
    </row>
    <row r="28" spans="1:16" ht="25.5">
      <c r="A28" s="25" t="s">
        <v>45</v>
      </c>
      <c s="29" t="s">
        <v>75</v>
      </c>
      <c s="29" t="s">
        <v>76</v>
      </c>
      <c s="25" t="s">
        <v>47</v>
      </c>
      <c s="30" t="s">
        <v>77</v>
      </c>
      <c s="31" t="s">
        <v>72</v>
      </c>
      <c s="32">
        <v>980.895</v>
      </c>
      <c s="33">
        <v>0</v>
      </c>
      <c s="34">
        <f>ROUND(ROUND(H28,2)*ROUND(G28,3),2)</f>
      </c>
      <c r="O28">
        <f>(I28*21)/100</f>
      </c>
      <c t="s">
        <v>23</v>
      </c>
    </row>
    <row r="29" spans="1:5" ht="25.5">
      <c r="A29" s="35" t="s">
        <v>50</v>
      </c>
      <c r="E29" s="36" t="s">
        <v>73</v>
      </c>
    </row>
    <row r="30" spans="1:5" ht="153">
      <c r="A30" s="39" t="s">
        <v>52</v>
      </c>
      <c r="E30" s="38" t="s">
        <v>78</v>
      </c>
    </row>
    <row r="31" spans="1:16" ht="12.75">
      <c r="A31" s="25" t="s">
        <v>45</v>
      </c>
      <c s="29" t="s">
        <v>79</v>
      </c>
      <c s="29" t="s">
        <v>80</v>
      </c>
      <c s="25" t="s">
        <v>47</v>
      </c>
      <c s="30" t="s">
        <v>81</v>
      </c>
      <c s="31" t="s">
        <v>82</v>
      </c>
      <c s="32">
        <v>21.6</v>
      </c>
      <c s="33">
        <v>0</v>
      </c>
      <c s="34">
        <f>ROUND(ROUND(H31,2)*ROUND(G31,3),2)</f>
      </c>
      <c r="O31">
        <f>(I31*21)/100</f>
      </c>
      <c t="s">
        <v>23</v>
      </c>
    </row>
    <row r="32" spans="1:5" ht="25.5">
      <c r="A32" s="35" t="s">
        <v>50</v>
      </c>
      <c r="E32" s="36" t="s">
        <v>83</v>
      </c>
    </row>
    <row r="33" spans="1:5" ht="38.25">
      <c r="A33" s="39" t="s">
        <v>52</v>
      </c>
      <c r="E33" s="38" t="s">
        <v>84</v>
      </c>
    </row>
    <row r="34" spans="1:16" ht="12.75">
      <c r="A34" s="25" t="s">
        <v>45</v>
      </c>
      <c s="29" t="s">
        <v>40</v>
      </c>
      <c s="29" t="s">
        <v>85</v>
      </c>
      <c s="25" t="s">
        <v>86</v>
      </c>
      <c s="30" t="s">
        <v>87</v>
      </c>
      <c s="31" t="s">
        <v>72</v>
      </c>
      <c s="32">
        <v>325.913</v>
      </c>
      <c s="33">
        <v>0</v>
      </c>
      <c s="34">
        <f>ROUND(ROUND(H34,2)*ROUND(G34,3),2)</f>
      </c>
      <c r="O34">
        <f>(I34*21)/100</f>
      </c>
      <c t="s">
        <v>23</v>
      </c>
    </row>
    <row r="35" spans="1:5" ht="51">
      <c r="A35" s="35" t="s">
        <v>50</v>
      </c>
      <c r="E35" s="36" t="s">
        <v>88</v>
      </c>
    </row>
    <row r="36" spans="1:5" ht="127.5">
      <c r="A36" s="39" t="s">
        <v>52</v>
      </c>
      <c r="E36" s="38" t="s">
        <v>89</v>
      </c>
    </row>
    <row r="37" spans="1:16" ht="12.75">
      <c r="A37" s="25" t="s">
        <v>45</v>
      </c>
      <c s="29" t="s">
        <v>42</v>
      </c>
      <c s="29" t="s">
        <v>85</v>
      </c>
      <c s="25" t="s">
        <v>90</v>
      </c>
      <c s="30" t="s">
        <v>87</v>
      </c>
      <c s="31" t="s">
        <v>72</v>
      </c>
      <c s="32">
        <v>90.675</v>
      </c>
      <c s="33">
        <v>0</v>
      </c>
      <c s="34">
        <f>ROUND(ROUND(H37,2)*ROUND(G37,3),2)</f>
      </c>
      <c r="O37">
        <f>(I37*21)/100</f>
      </c>
      <c t="s">
        <v>23</v>
      </c>
    </row>
    <row r="38" spans="1:5" ht="51">
      <c r="A38" s="35" t="s">
        <v>50</v>
      </c>
      <c r="E38" s="36" t="s">
        <v>91</v>
      </c>
    </row>
    <row r="39" spans="1:5" ht="38.25">
      <c r="A39" s="39" t="s">
        <v>52</v>
      </c>
      <c r="E39" s="38" t="s">
        <v>92</v>
      </c>
    </row>
    <row r="40" spans="1:16" ht="12.75">
      <c r="A40" s="25" t="s">
        <v>45</v>
      </c>
      <c s="29" t="s">
        <v>93</v>
      </c>
      <c s="29" t="s">
        <v>94</v>
      </c>
      <c s="25" t="s">
        <v>47</v>
      </c>
      <c s="30" t="s">
        <v>95</v>
      </c>
      <c s="31" t="s">
        <v>72</v>
      </c>
      <c s="32">
        <v>268.472</v>
      </c>
      <c s="33">
        <v>0</v>
      </c>
      <c s="34">
        <f>ROUND(ROUND(H40,2)*ROUND(G40,3),2)</f>
      </c>
      <c r="O40">
        <f>(I40*21)/100</f>
      </c>
      <c t="s">
        <v>23</v>
      </c>
    </row>
    <row r="41" spans="1:5" ht="51">
      <c r="A41" s="35" t="s">
        <v>50</v>
      </c>
      <c r="E41" s="36" t="s">
        <v>96</v>
      </c>
    </row>
    <row r="42" spans="1:5" ht="38.25">
      <c r="A42" s="39" t="s">
        <v>52</v>
      </c>
      <c r="E42" s="38" t="s">
        <v>97</v>
      </c>
    </row>
    <row r="43" spans="1:16" ht="12.75">
      <c r="A43" s="25" t="s">
        <v>45</v>
      </c>
      <c s="29" t="s">
        <v>98</v>
      </c>
      <c s="29" t="s">
        <v>99</v>
      </c>
      <c s="25" t="s">
        <v>47</v>
      </c>
      <c s="30" t="s">
        <v>100</v>
      </c>
      <c s="31" t="s">
        <v>82</v>
      </c>
      <c s="32">
        <v>220.2</v>
      </c>
      <c s="33">
        <v>0</v>
      </c>
      <c s="34">
        <f>ROUND(ROUND(H43,2)*ROUND(G43,3),2)</f>
      </c>
      <c r="O43">
        <f>(I43*21)/100</f>
      </c>
      <c t="s">
        <v>23</v>
      </c>
    </row>
    <row r="44" spans="1:5" ht="25.5">
      <c r="A44" s="35" t="s">
        <v>50</v>
      </c>
      <c r="E44" s="36" t="s">
        <v>101</v>
      </c>
    </row>
    <row r="45" spans="1:5" ht="51">
      <c r="A45" s="39" t="s">
        <v>52</v>
      </c>
      <c r="E45" s="38" t="s">
        <v>102</v>
      </c>
    </row>
    <row r="46" spans="1:16" ht="12.75">
      <c r="A46" s="25" t="s">
        <v>45</v>
      </c>
      <c s="29" t="s">
        <v>103</v>
      </c>
      <c s="29" t="s">
        <v>104</v>
      </c>
      <c s="25" t="s">
        <v>47</v>
      </c>
      <c s="30" t="s">
        <v>105</v>
      </c>
      <c s="31" t="s">
        <v>72</v>
      </c>
      <c s="32">
        <v>981.177</v>
      </c>
      <c s="33">
        <v>0</v>
      </c>
      <c s="34">
        <f>ROUND(ROUND(H46,2)*ROUND(G46,3),2)</f>
      </c>
      <c r="O46">
        <f>(I46*21)/100</f>
      </c>
      <c t="s">
        <v>23</v>
      </c>
    </row>
    <row r="47" spans="1:5" ht="25.5">
      <c r="A47" s="35" t="s">
        <v>50</v>
      </c>
      <c r="E47" s="36" t="s">
        <v>73</v>
      </c>
    </row>
    <row r="48" spans="1:5" ht="89.25">
      <c r="A48" s="39" t="s">
        <v>52</v>
      </c>
      <c r="E48" s="38" t="s">
        <v>106</v>
      </c>
    </row>
    <row r="49" spans="1:16" ht="12.75">
      <c r="A49" s="25" t="s">
        <v>45</v>
      </c>
      <c s="29" t="s">
        <v>107</v>
      </c>
      <c s="29" t="s">
        <v>108</v>
      </c>
      <c s="25" t="s">
        <v>47</v>
      </c>
      <c s="30" t="s">
        <v>109</v>
      </c>
      <c s="31" t="s">
        <v>72</v>
      </c>
      <c s="32">
        <v>145.095</v>
      </c>
      <c s="33">
        <v>0</v>
      </c>
      <c s="34">
        <f>ROUND(ROUND(H49,2)*ROUND(G49,3),2)</f>
      </c>
      <c r="O49">
        <f>(I49*21)/100</f>
      </c>
      <c t="s">
        <v>23</v>
      </c>
    </row>
    <row r="50" spans="1:5" ht="25.5">
      <c r="A50" s="35" t="s">
        <v>50</v>
      </c>
      <c r="E50" s="36" t="s">
        <v>110</v>
      </c>
    </row>
    <row r="51" spans="1:5" ht="25.5">
      <c r="A51" s="39" t="s">
        <v>52</v>
      </c>
      <c r="E51" s="38" t="s">
        <v>111</v>
      </c>
    </row>
    <row r="52" spans="1:16" ht="12.75">
      <c r="A52" s="25" t="s">
        <v>45</v>
      </c>
      <c s="29" t="s">
        <v>112</v>
      </c>
      <c s="29" t="s">
        <v>113</v>
      </c>
      <c s="25" t="s">
        <v>47</v>
      </c>
      <c s="30" t="s">
        <v>114</v>
      </c>
      <c s="31" t="s">
        <v>115</v>
      </c>
      <c s="32">
        <v>744.65</v>
      </c>
      <c s="33">
        <v>0</v>
      </c>
      <c s="34">
        <f>ROUND(ROUND(H52,2)*ROUND(G52,3),2)</f>
      </c>
      <c r="O52">
        <f>(I52*21)/100</f>
      </c>
      <c t="s">
        <v>23</v>
      </c>
    </row>
    <row r="53" spans="1:5" ht="25.5">
      <c r="A53" s="35" t="s">
        <v>50</v>
      </c>
      <c r="E53" s="36" t="s">
        <v>83</v>
      </c>
    </row>
    <row r="54" spans="1:5" ht="38.25">
      <c r="A54" s="39" t="s">
        <v>52</v>
      </c>
      <c r="E54" s="38" t="s">
        <v>116</v>
      </c>
    </row>
    <row r="55" spans="1:16" ht="12.75">
      <c r="A55" s="25" t="s">
        <v>45</v>
      </c>
      <c s="29" t="s">
        <v>117</v>
      </c>
      <c s="29" t="s">
        <v>118</v>
      </c>
      <c s="25" t="s">
        <v>47</v>
      </c>
      <c s="30" t="s">
        <v>119</v>
      </c>
      <c s="31" t="s">
        <v>82</v>
      </c>
      <c s="32">
        <v>799.3</v>
      </c>
      <c s="33">
        <v>0</v>
      </c>
      <c s="34">
        <f>ROUND(ROUND(H55,2)*ROUND(G55,3),2)</f>
      </c>
      <c r="O55">
        <f>(I55*21)/100</f>
      </c>
      <c t="s">
        <v>23</v>
      </c>
    </row>
    <row r="56" spans="1:5" ht="25.5">
      <c r="A56" s="35" t="s">
        <v>50</v>
      </c>
      <c r="E56" s="36" t="s">
        <v>83</v>
      </c>
    </row>
    <row r="57" spans="1:5" ht="38.25">
      <c r="A57" s="39" t="s">
        <v>52</v>
      </c>
      <c r="E57" s="38" t="s">
        <v>120</v>
      </c>
    </row>
    <row r="58" spans="1:16" ht="12.75">
      <c r="A58" s="25" t="s">
        <v>45</v>
      </c>
      <c s="29" t="s">
        <v>121</v>
      </c>
      <c s="29" t="s">
        <v>122</v>
      </c>
      <c s="25" t="s">
        <v>47</v>
      </c>
      <c s="30" t="s">
        <v>123</v>
      </c>
      <c s="31" t="s">
        <v>67</v>
      </c>
      <c s="32">
        <v>4</v>
      </c>
      <c s="33">
        <v>0</v>
      </c>
      <c s="34">
        <f>ROUND(ROUND(H58,2)*ROUND(G58,3),2)</f>
      </c>
      <c r="O58">
        <f>(I58*21)/100</f>
      </c>
      <c t="s">
        <v>23</v>
      </c>
    </row>
    <row r="59" spans="1:5" ht="25.5">
      <c r="A59" s="35" t="s">
        <v>50</v>
      </c>
      <c r="E59" s="36" t="s">
        <v>83</v>
      </c>
    </row>
    <row r="60" spans="1:5" ht="38.25">
      <c r="A60" s="39" t="s">
        <v>52</v>
      </c>
      <c r="E60" s="38" t="s">
        <v>124</v>
      </c>
    </row>
    <row r="61" spans="1:16" ht="12.75">
      <c r="A61" s="25" t="s">
        <v>45</v>
      </c>
      <c s="29" t="s">
        <v>125</v>
      </c>
      <c s="29" t="s">
        <v>126</v>
      </c>
      <c s="25" t="s">
        <v>47</v>
      </c>
      <c s="30" t="s">
        <v>127</v>
      </c>
      <c s="31" t="s">
        <v>82</v>
      </c>
      <c s="32">
        <v>41.6</v>
      </c>
      <c s="33">
        <v>0</v>
      </c>
      <c s="34">
        <f>ROUND(ROUND(H61,2)*ROUND(G61,3),2)</f>
      </c>
      <c r="O61">
        <f>(I61*21)/100</f>
      </c>
      <c t="s">
        <v>23</v>
      </c>
    </row>
    <row r="62" spans="1:5" ht="25.5">
      <c r="A62" s="35" t="s">
        <v>50</v>
      </c>
      <c r="E62" s="36" t="s">
        <v>83</v>
      </c>
    </row>
    <row r="63" spans="1:5" ht="38.25">
      <c r="A63" s="39" t="s">
        <v>52</v>
      </c>
      <c r="E63" s="38" t="s">
        <v>128</v>
      </c>
    </row>
    <row r="64" spans="1:16" ht="12.75">
      <c r="A64" s="25" t="s">
        <v>45</v>
      </c>
      <c s="29" t="s">
        <v>129</v>
      </c>
      <c s="29" t="s">
        <v>130</v>
      </c>
      <c s="25" t="s">
        <v>47</v>
      </c>
      <c s="30" t="s">
        <v>131</v>
      </c>
      <c s="31" t="s">
        <v>72</v>
      </c>
      <c s="32">
        <v>15</v>
      </c>
      <c s="33">
        <v>0</v>
      </c>
      <c s="34">
        <f>ROUND(ROUND(H64,2)*ROUND(G64,3),2)</f>
      </c>
      <c r="O64">
        <f>(I64*21)/100</f>
      </c>
      <c t="s">
        <v>23</v>
      </c>
    </row>
    <row r="65" spans="1:5" ht="25.5">
      <c r="A65" s="35" t="s">
        <v>50</v>
      </c>
      <c r="E65" s="36" t="s">
        <v>73</v>
      </c>
    </row>
    <row r="66" spans="1:5" ht="38.25">
      <c r="A66" s="39" t="s">
        <v>52</v>
      </c>
      <c r="E66" s="38" t="s">
        <v>132</v>
      </c>
    </row>
    <row r="67" spans="1:16" ht="12.75">
      <c r="A67" s="25" t="s">
        <v>45</v>
      </c>
      <c s="29" t="s">
        <v>133</v>
      </c>
      <c s="29" t="s">
        <v>134</v>
      </c>
      <c s="25" t="s">
        <v>47</v>
      </c>
      <c s="30" t="s">
        <v>135</v>
      </c>
      <c s="31" t="s">
        <v>72</v>
      </c>
      <c s="32">
        <v>981.177</v>
      </c>
      <c s="33">
        <v>0</v>
      </c>
      <c s="34">
        <f>ROUND(ROUND(H67,2)*ROUND(G67,3),2)</f>
      </c>
      <c r="O67">
        <f>(I67*21)/100</f>
      </c>
      <c t="s">
        <v>23</v>
      </c>
    </row>
    <row r="68" spans="1:5" ht="12.75">
      <c r="A68" s="35" t="s">
        <v>50</v>
      </c>
      <c r="E68" s="36" t="s">
        <v>136</v>
      </c>
    </row>
    <row r="69" spans="1:5" ht="102">
      <c r="A69" s="39" t="s">
        <v>52</v>
      </c>
      <c r="E69" s="38" t="s">
        <v>137</v>
      </c>
    </row>
    <row r="70" spans="1:16" ht="12.75">
      <c r="A70" s="25" t="s">
        <v>45</v>
      </c>
      <c s="29" t="s">
        <v>138</v>
      </c>
      <c s="29" t="s">
        <v>139</v>
      </c>
      <c s="25" t="s">
        <v>47</v>
      </c>
      <c s="30" t="s">
        <v>140</v>
      </c>
      <c s="31" t="s">
        <v>72</v>
      </c>
      <c s="32">
        <v>90.675</v>
      </c>
      <c s="33">
        <v>0</v>
      </c>
      <c s="34">
        <f>ROUND(ROUND(H70,2)*ROUND(G70,3),2)</f>
      </c>
      <c r="O70">
        <f>(I70*21)/100</f>
      </c>
      <c t="s">
        <v>23</v>
      </c>
    </row>
    <row r="71" spans="1:5" ht="25.5">
      <c r="A71" s="35" t="s">
        <v>50</v>
      </c>
      <c r="E71" s="36" t="s">
        <v>141</v>
      </c>
    </row>
    <row r="72" spans="1:5" ht="38.25">
      <c r="A72" s="39" t="s">
        <v>52</v>
      </c>
      <c r="E72" s="38" t="s">
        <v>142</v>
      </c>
    </row>
    <row r="73" spans="1:16" ht="12.75">
      <c r="A73" s="25" t="s">
        <v>45</v>
      </c>
      <c s="29" t="s">
        <v>143</v>
      </c>
      <c s="29" t="s">
        <v>144</v>
      </c>
      <c s="25" t="s">
        <v>47</v>
      </c>
      <c s="30" t="s">
        <v>145</v>
      </c>
      <c s="31" t="s">
        <v>115</v>
      </c>
      <c s="32">
        <v>2244.933</v>
      </c>
      <c s="33">
        <v>0</v>
      </c>
      <c s="34">
        <f>ROUND(ROUND(H73,2)*ROUND(G73,3),2)</f>
      </c>
      <c r="O73">
        <f>(I73*21)/100</f>
      </c>
      <c t="s">
        <v>23</v>
      </c>
    </row>
    <row r="74" spans="1:5" ht="12.75">
      <c r="A74" s="35" t="s">
        <v>50</v>
      </c>
      <c r="E74" s="36" t="s">
        <v>146</v>
      </c>
    </row>
    <row r="75" spans="1:5" ht="25.5">
      <c r="A75" s="39" t="s">
        <v>52</v>
      </c>
      <c r="E75" s="38" t="s">
        <v>147</v>
      </c>
    </row>
    <row r="76" spans="1:16" ht="12.75">
      <c r="A76" s="25" t="s">
        <v>45</v>
      </c>
      <c s="29" t="s">
        <v>148</v>
      </c>
      <c s="29" t="s">
        <v>149</v>
      </c>
      <c s="25" t="s">
        <v>47</v>
      </c>
      <c s="30" t="s">
        <v>150</v>
      </c>
      <c s="31" t="s">
        <v>115</v>
      </c>
      <c s="32">
        <v>967.3</v>
      </c>
      <c s="33">
        <v>0</v>
      </c>
      <c s="34">
        <f>ROUND(ROUND(H76,2)*ROUND(G76,3),2)</f>
      </c>
      <c r="O76">
        <f>(I76*21)/100</f>
      </c>
      <c t="s">
        <v>23</v>
      </c>
    </row>
    <row r="77" spans="1:5" ht="12.75">
      <c r="A77" s="35" t="s">
        <v>50</v>
      </c>
      <c r="E77" s="36" t="s">
        <v>151</v>
      </c>
    </row>
    <row r="78" spans="1:5" ht="25.5">
      <c r="A78" s="39" t="s">
        <v>52</v>
      </c>
      <c r="E78" s="38" t="s">
        <v>152</v>
      </c>
    </row>
    <row r="79" spans="1:16" ht="12.75">
      <c r="A79" s="25" t="s">
        <v>45</v>
      </c>
      <c s="29" t="s">
        <v>153</v>
      </c>
      <c s="29" t="s">
        <v>154</v>
      </c>
      <c s="25" t="s">
        <v>47</v>
      </c>
      <c s="30" t="s">
        <v>155</v>
      </c>
      <c s="31" t="s">
        <v>115</v>
      </c>
      <c s="32">
        <v>80.2</v>
      </c>
      <c s="33">
        <v>0</v>
      </c>
      <c s="34">
        <f>ROUND(ROUND(H79,2)*ROUND(G79,3),2)</f>
      </c>
      <c r="O79">
        <f>(I79*21)/100</f>
      </c>
      <c t="s">
        <v>23</v>
      </c>
    </row>
    <row r="80" spans="1:5" ht="12.75">
      <c r="A80" s="35" t="s">
        <v>50</v>
      </c>
      <c r="E80" s="36" t="s">
        <v>156</v>
      </c>
    </row>
    <row r="81" spans="1:5" ht="38.25">
      <c r="A81" s="39" t="s">
        <v>52</v>
      </c>
      <c r="E81" s="38" t="s">
        <v>157</v>
      </c>
    </row>
    <row r="82" spans="1:16" ht="12.75">
      <c r="A82" s="25" t="s">
        <v>45</v>
      </c>
      <c s="29" t="s">
        <v>158</v>
      </c>
      <c s="29" t="s">
        <v>159</v>
      </c>
      <c s="25" t="s">
        <v>47</v>
      </c>
      <c s="30" t="s">
        <v>160</v>
      </c>
      <c s="31" t="s">
        <v>115</v>
      </c>
      <c s="32">
        <v>967.3</v>
      </c>
      <c s="33">
        <v>0</v>
      </c>
      <c s="34">
        <f>ROUND(ROUND(H82,2)*ROUND(G82,3),2)</f>
      </c>
      <c r="O82">
        <f>(I82*21)/100</f>
      </c>
      <c t="s">
        <v>23</v>
      </c>
    </row>
    <row r="83" spans="1:5" ht="12.75">
      <c r="A83" s="35" t="s">
        <v>50</v>
      </c>
      <c r="E83" s="36" t="s">
        <v>161</v>
      </c>
    </row>
    <row r="84" spans="1:5" ht="38.25">
      <c r="A84" s="39" t="s">
        <v>52</v>
      </c>
      <c r="E84" s="38" t="s">
        <v>162</v>
      </c>
    </row>
    <row r="85" spans="1:16" ht="12.75">
      <c r="A85" s="25" t="s">
        <v>45</v>
      </c>
      <c s="29" t="s">
        <v>163</v>
      </c>
      <c s="29" t="s">
        <v>164</v>
      </c>
      <c s="25" t="s">
        <v>47</v>
      </c>
      <c s="30" t="s">
        <v>165</v>
      </c>
      <c s="31" t="s">
        <v>115</v>
      </c>
      <c s="32">
        <v>967.3</v>
      </c>
      <c s="33">
        <v>0</v>
      </c>
      <c s="34">
        <f>ROUND(ROUND(H85,2)*ROUND(G85,3),2)</f>
      </c>
      <c r="O85">
        <f>(I85*21)/100</f>
      </c>
      <c t="s">
        <v>23</v>
      </c>
    </row>
    <row r="86" spans="1:5" ht="12.75">
      <c r="A86" s="35" t="s">
        <v>50</v>
      </c>
      <c r="E86" s="36" t="s">
        <v>166</v>
      </c>
    </row>
    <row r="87" spans="1:5" ht="25.5">
      <c r="A87" s="39" t="s">
        <v>52</v>
      </c>
      <c r="E87" s="38" t="s">
        <v>152</v>
      </c>
    </row>
    <row r="88" spans="1:16" ht="12.75">
      <c r="A88" s="25" t="s">
        <v>45</v>
      </c>
      <c s="29" t="s">
        <v>167</v>
      </c>
      <c s="29" t="s">
        <v>168</v>
      </c>
      <c s="25" t="s">
        <v>47</v>
      </c>
      <c s="30" t="s">
        <v>169</v>
      </c>
      <c s="31" t="s">
        <v>115</v>
      </c>
      <c s="32">
        <v>967.3</v>
      </c>
      <c s="33">
        <v>0</v>
      </c>
      <c s="34">
        <f>ROUND(ROUND(H88,2)*ROUND(G88,3),2)</f>
      </c>
      <c r="O88">
        <f>(I88*21)/100</f>
      </c>
      <c t="s">
        <v>23</v>
      </c>
    </row>
    <row r="89" spans="1:5" ht="12.75">
      <c r="A89" s="35" t="s">
        <v>50</v>
      </c>
      <c r="E89" s="36" t="s">
        <v>170</v>
      </c>
    </row>
    <row r="90" spans="1:5" ht="25.5">
      <c r="A90" s="39" t="s">
        <v>52</v>
      </c>
      <c r="E90" s="38" t="s">
        <v>152</v>
      </c>
    </row>
    <row r="91" spans="1:16" ht="12.75">
      <c r="A91" s="25" t="s">
        <v>45</v>
      </c>
      <c s="29" t="s">
        <v>171</v>
      </c>
      <c s="29" t="s">
        <v>172</v>
      </c>
      <c s="25" t="s">
        <v>47</v>
      </c>
      <c s="30" t="s">
        <v>173</v>
      </c>
      <c s="31" t="s">
        <v>67</v>
      </c>
      <c s="32">
        <v>11</v>
      </c>
      <c s="33">
        <v>0</v>
      </c>
      <c s="34">
        <f>ROUND(ROUND(H91,2)*ROUND(G91,3),2)</f>
      </c>
      <c r="O91">
        <f>(I91*21)/100</f>
      </c>
      <c t="s">
        <v>23</v>
      </c>
    </row>
    <row r="92" spans="1:5" ht="12.75">
      <c r="A92" s="35" t="s">
        <v>50</v>
      </c>
      <c r="E92" s="36" t="s">
        <v>174</v>
      </c>
    </row>
    <row r="93" spans="1:5" ht="38.25">
      <c r="A93" s="39" t="s">
        <v>52</v>
      </c>
      <c r="E93" s="38" t="s">
        <v>175</v>
      </c>
    </row>
    <row r="94" spans="1:16" ht="12.75">
      <c r="A94" s="25" t="s">
        <v>45</v>
      </c>
      <c s="29" t="s">
        <v>176</v>
      </c>
      <c s="29" t="s">
        <v>177</v>
      </c>
      <c s="25" t="s">
        <v>47</v>
      </c>
      <c s="30" t="s">
        <v>178</v>
      </c>
      <c s="31" t="s">
        <v>115</v>
      </c>
      <c s="32">
        <v>32</v>
      </c>
      <c s="33">
        <v>0</v>
      </c>
      <c s="34">
        <f>ROUND(ROUND(H94,2)*ROUND(G94,3),2)</f>
      </c>
      <c r="O94">
        <f>(I94*21)/100</f>
      </c>
      <c t="s">
        <v>23</v>
      </c>
    </row>
    <row r="95" spans="1:5" ht="12.75">
      <c r="A95" s="35" t="s">
        <v>50</v>
      </c>
      <c r="E95" s="36" t="s">
        <v>47</v>
      </c>
    </row>
    <row r="96" spans="1:5" ht="38.25">
      <c r="A96" s="39" t="s">
        <v>52</v>
      </c>
      <c r="E96" s="38" t="s">
        <v>179</v>
      </c>
    </row>
    <row r="97" spans="1:16" ht="25.5">
      <c r="A97" s="25" t="s">
        <v>45</v>
      </c>
      <c s="29" t="s">
        <v>180</v>
      </c>
      <c s="29" t="s">
        <v>181</v>
      </c>
      <c s="25" t="s">
        <v>47</v>
      </c>
      <c s="30" t="s">
        <v>182</v>
      </c>
      <c s="31" t="s">
        <v>67</v>
      </c>
      <c s="32">
        <v>11</v>
      </c>
      <c s="33">
        <v>0</v>
      </c>
      <c s="34">
        <f>ROUND(ROUND(H97,2)*ROUND(G97,3),2)</f>
      </c>
      <c r="O97">
        <f>(I97*21)/100</f>
      </c>
      <c t="s">
        <v>23</v>
      </c>
    </row>
    <row r="98" spans="1:5" ht="12.75">
      <c r="A98" s="35" t="s">
        <v>50</v>
      </c>
      <c r="E98" s="36" t="s">
        <v>183</v>
      </c>
    </row>
    <row r="99" spans="1:5" ht="38.25">
      <c r="A99" s="37" t="s">
        <v>52</v>
      </c>
      <c r="E99" s="38" t="s">
        <v>175</v>
      </c>
    </row>
    <row r="100" spans="1:18" ht="12.75" customHeight="1">
      <c r="A100" s="6" t="s">
        <v>43</v>
      </c>
      <c s="6"/>
      <c s="41" t="s">
        <v>23</v>
      </c>
      <c s="6"/>
      <c s="27" t="s">
        <v>184</v>
      </c>
      <c s="6"/>
      <c s="6"/>
      <c s="6"/>
      <c s="42">
        <f>0+Q100</f>
      </c>
      <c r="O100">
        <f>0+R100</f>
      </c>
      <c r="Q100">
        <f>0+I101</f>
      </c>
      <c>
        <f>0+O101</f>
      </c>
    </row>
    <row r="101" spans="1:16" ht="12.75">
      <c r="A101" s="25" t="s">
        <v>45</v>
      </c>
      <c s="29" t="s">
        <v>185</v>
      </c>
      <c s="29" t="s">
        <v>186</v>
      </c>
      <c s="25" t="s">
        <v>47</v>
      </c>
      <c s="30" t="s">
        <v>187</v>
      </c>
      <c s="31" t="s">
        <v>115</v>
      </c>
      <c s="32">
        <v>2256.707</v>
      </c>
      <c s="33">
        <v>0</v>
      </c>
      <c s="34">
        <f>ROUND(ROUND(H101,2)*ROUND(G101,3),2)</f>
      </c>
      <c r="O101">
        <f>(I101*21)/100</f>
      </c>
      <c t="s">
        <v>23</v>
      </c>
    </row>
    <row r="102" spans="1:5" ht="12.75">
      <c r="A102" s="35" t="s">
        <v>50</v>
      </c>
      <c r="E102" s="36" t="s">
        <v>188</v>
      </c>
    </row>
    <row r="103" spans="1:5" ht="89.25">
      <c r="A103" s="37" t="s">
        <v>52</v>
      </c>
      <c r="E103" s="38" t="s">
        <v>189</v>
      </c>
    </row>
    <row r="104" spans="1:18" ht="12.75" customHeight="1">
      <c r="A104" s="6" t="s">
        <v>43</v>
      </c>
      <c s="6"/>
      <c s="41" t="s">
        <v>33</v>
      </c>
      <c s="6"/>
      <c s="27" t="s">
        <v>190</v>
      </c>
      <c s="6"/>
      <c s="6"/>
      <c s="6"/>
      <c s="42">
        <f>0+Q104</f>
      </c>
      <c r="O104">
        <f>0+R104</f>
      </c>
      <c r="Q104">
        <f>0+I105</f>
      </c>
      <c>
        <f>0+O105</f>
      </c>
    </row>
    <row r="105" spans="1:16" ht="12.75">
      <c r="A105" s="25" t="s">
        <v>45</v>
      </c>
      <c s="29" t="s">
        <v>191</v>
      </c>
      <c s="29" t="s">
        <v>192</v>
      </c>
      <c s="25" t="s">
        <v>47</v>
      </c>
      <c s="30" t="s">
        <v>193</v>
      </c>
      <c s="31" t="s">
        <v>72</v>
      </c>
      <c s="32">
        <v>9.6</v>
      </c>
      <c s="33">
        <v>0</v>
      </c>
      <c s="34">
        <f>ROUND(ROUND(H105,2)*ROUND(G105,3),2)</f>
      </c>
      <c r="O105">
        <f>(I105*21)/100</f>
      </c>
      <c t="s">
        <v>23</v>
      </c>
    </row>
    <row r="106" spans="1:5" ht="12.75">
      <c r="A106" s="35" t="s">
        <v>50</v>
      </c>
      <c r="E106" s="36" t="s">
        <v>47</v>
      </c>
    </row>
    <row r="107" spans="1:5" ht="38.25">
      <c r="A107" s="37" t="s">
        <v>52</v>
      </c>
      <c r="E107" s="38" t="s">
        <v>194</v>
      </c>
    </row>
    <row r="108" spans="1:18" ht="12.75" customHeight="1">
      <c r="A108" s="6" t="s">
        <v>43</v>
      </c>
      <c s="6"/>
      <c s="41" t="s">
        <v>35</v>
      </c>
      <c s="6"/>
      <c s="27" t="s">
        <v>195</v>
      </c>
      <c s="6"/>
      <c s="6"/>
      <c s="6"/>
      <c s="42">
        <f>0+Q108</f>
      </c>
      <c r="O108">
        <f>0+R108</f>
      </c>
      <c r="Q108">
        <f>0+I109+I112+I115+I118+I121+I124+I127+I130+I133+I136</f>
      </c>
      <c>
        <f>0+O109+O112+O115+O118+O121+O124+O127+O130+O133+O136</f>
      </c>
    </row>
    <row r="109" spans="1:16" ht="12.75">
      <c r="A109" s="25" t="s">
        <v>45</v>
      </c>
      <c s="29" t="s">
        <v>196</v>
      </c>
      <c s="29" t="s">
        <v>197</v>
      </c>
      <c s="25" t="s">
        <v>47</v>
      </c>
      <c s="30" t="s">
        <v>198</v>
      </c>
      <c s="31" t="s">
        <v>115</v>
      </c>
      <c s="32">
        <v>1962.354</v>
      </c>
      <c s="33">
        <v>0</v>
      </c>
      <c s="34">
        <f>ROUND(ROUND(H109,2)*ROUND(G109,3),2)</f>
      </c>
      <c r="O109">
        <f>(I109*21)/100</f>
      </c>
      <c t="s">
        <v>23</v>
      </c>
    </row>
    <row r="110" spans="1:5" ht="12.75">
      <c r="A110" s="35" t="s">
        <v>50</v>
      </c>
      <c r="E110" s="36" t="s">
        <v>199</v>
      </c>
    </row>
    <row r="111" spans="1:5" ht="38.25">
      <c r="A111" s="39" t="s">
        <v>52</v>
      </c>
      <c r="E111" s="38" t="s">
        <v>200</v>
      </c>
    </row>
    <row r="112" spans="1:16" ht="12.75">
      <c r="A112" s="25" t="s">
        <v>45</v>
      </c>
      <c s="29" t="s">
        <v>201</v>
      </c>
      <c s="29" t="s">
        <v>202</v>
      </c>
      <c s="25" t="s">
        <v>47</v>
      </c>
      <c s="30" t="s">
        <v>203</v>
      </c>
      <c s="31" t="s">
        <v>115</v>
      </c>
      <c s="32">
        <v>2040.848</v>
      </c>
      <c s="33">
        <v>0</v>
      </c>
      <c s="34">
        <f>ROUND(ROUND(H112,2)*ROUND(G112,3),2)</f>
      </c>
      <c r="O112">
        <f>(I112*21)/100</f>
      </c>
      <c t="s">
        <v>23</v>
      </c>
    </row>
    <row r="113" spans="1:5" ht="12.75">
      <c r="A113" s="35" t="s">
        <v>50</v>
      </c>
      <c r="E113" s="36" t="s">
        <v>204</v>
      </c>
    </row>
    <row r="114" spans="1:5" ht="38.25">
      <c r="A114" s="39" t="s">
        <v>52</v>
      </c>
      <c r="E114" s="38" t="s">
        <v>205</v>
      </c>
    </row>
    <row r="115" spans="1:16" ht="12.75">
      <c r="A115" s="25" t="s">
        <v>45</v>
      </c>
      <c s="29" t="s">
        <v>206</v>
      </c>
      <c s="29" t="s">
        <v>207</v>
      </c>
      <c s="25" t="s">
        <v>47</v>
      </c>
      <c s="30" t="s">
        <v>208</v>
      </c>
      <c s="31" t="s">
        <v>115</v>
      </c>
      <c s="32">
        <v>88.22</v>
      </c>
      <c s="33">
        <v>0</v>
      </c>
      <c s="34">
        <f>ROUND(ROUND(H115,2)*ROUND(G115,3),2)</f>
      </c>
      <c r="O115">
        <f>(I115*21)/100</f>
      </c>
      <c t="s">
        <v>23</v>
      </c>
    </row>
    <row r="116" spans="1:5" ht="12.75">
      <c r="A116" s="35" t="s">
        <v>50</v>
      </c>
      <c r="E116" s="36" t="s">
        <v>209</v>
      </c>
    </row>
    <row r="117" spans="1:5" ht="38.25">
      <c r="A117" s="39" t="s">
        <v>52</v>
      </c>
      <c r="E117" s="38" t="s">
        <v>210</v>
      </c>
    </row>
    <row r="118" spans="1:16" ht="12.75">
      <c r="A118" s="25" t="s">
        <v>45</v>
      </c>
      <c s="29" t="s">
        <v>211</v>
      </c>
      <c s="29" t="s">
        <v>212</v>
      </c>
      <c s="25" t="s">
        <v>47</v>
      </c>
      <c s="30" t="s">
        <v>213</v>
      </c>
      <c s="31" t="s">
        <v>115</v>
      </c>
      <c s="32">
        <v>80.2</v>
      </c>
      <c s="33">
        <v>0</v>
      </c>
      <c s="34">
        <f>ROUND(ROUND(H118,2)*ROUND(G118,3),2)</f>
      </c>
      <c r="O118">
        <f>(I118*21)/100</f>
      </c>
      <c t="s">
        <v>23</v>
      </c>
    </row>
    <row r="119" spans="1:5" ht="12.75">
      <c r="A119" s="35" t="s">
        <v>50</v>
      </c>
      <c r="E119" s="36" t="s">
        <v>214</v>
      </c>
    </row>
    <row r="120" spans="1:5" ht="38.25">
      <c r="A120" s="39" t="s">
        <v>52</v>
      </c>
      <c r="E120" s="38" t="s">
        <v>215</v>
      </c>
    </row>
    <row r="121" spans="1:16" ht="12.75">
      <c r="A121" s="25" t="s">
        <v>45</v>
      </c>
      <c s="29" t="s">
        <v>216</v>
      </c>
      <c s="29" t="s">
        <v>217</v>
      </c>
      <c s="25" t="s">
        <v>86</v>
      </c>
      <c s="30" t="s">
        <v>218</v>
      </c>
      <c s="31" t="s">
        <v>115</v>
      </c>
      <c s="32">
        <v>7270.564</v>
      </c>
      <c s="33">
        <v>0</v>
      </c>
      <c s="34">
        <f>ROUND(ROUND(H121,2)*ROUND(G121,3),2)</f>
      </c>
      <c r="O121">
        <f>(I121*21)/100</f>
      </c>
      <c t="s">
        <v>23</v>
      </c>
    </row>
    <row r="122" spans="1:5" ht="25.5">
      <c r="A122" s="35" t="s">
        <v>50</v>
      </c>
      <c r="E122" s="36" t="s">
        <v>219</v>
      </c>
    </row>
    <row r="123" spans="1:5" ht="38.25">
      <c r="A123" s="39" t="s">
        <v>52</v>
      </c>
      <c r="E123" s="38" t="s">
        <v>220</v>
      </c>
    </row>
    <row r="124" spans="1:16" ht="12.75">
      <c r="A124" s="25" t="s">
        <v>45</v>
      </c>
      <c s="29" t="s">
        <v>221</v>
      </c>
      <c s="29" t="s">
        <v>217</v>
      </c>
      <c s="25" t="s">
        <v>90</v>
      </c>
      <c s="30" t="s">
        <v>218</v>
      </c>
      <c s="31" t="s">
        <v>115</v>
      </c>
      <c s="32">
        <v>7058.8</v>
      </c>
      <c s="33">
        <v>0</v>
      </c>
      <c s="34">
        <f>ROUND(ROUND(H124,2)*ROUND(G124,3),2)</f>
      </c>
      <c r="O124">
        <f>(I124*21)/100</f>
      </c>
      <c t="s">
        <v>23</v>
      </c>
    </row>
    <row r="125" spans="1:5" ht="12.75">
      <c r="A125" s="35" t="s">
        <v>50</v>
      </c>
      <c r="E125" s="36" t="s">
        <v>222</v>
      </c>
    </row>
    <row r="126" spans="1:5" ht="38.25">
      <c r="A126" s="39" t="s">
        <v>52</v>
      </c>
      <c r="E126" s="38" t="s">
        <v>223</v>
      </c>
    </row>
    <row r="127" spans="1:16" ht="12.75">
      <c r="A127" s="25" t="s">
        <v>45</v>
      </c>
      <c s="29" t="s">
        <v>224</v>
      </c>
      <c s="29" t="s">
        <v>225</v>
      </c>
      <c s="25" t="s">
        <v>47</v>
      </c>
      <c s="30" t="s">
        <v>226</v>
      </c>
      <c s="31" t="s">
        <v>115</v>
      </c>
      <c s="32">
        <v>0</v>
      </c>
      <c s="33">
        <v>0</v>
      </c>
      <c s="34">
        <f>ROUND(ROUND(H127,2)*ROUND(G127,3),2)</f>
      </c>
      <c r="O127">
        <f>(I127*21)/100</f>
      </c>
      <c t="s">
        <v>23</v>
      </c>
    </row>
    <row r="128" spans="1:5" ht="12.75">
      <c r="A128" s="35" t="s">
        <v>50</v>
      </c>
      <c r="E128" s="36" t="s">
        <v>227</v>
      </c>
    </row>
    <row r="129" spans="1:5" ht="12.75">
      <c r="A129" s="39" t="s">
        <v>52</v>
      </c>
      <c r="E129" s="38" t="s">
        <v>47</v>
      </c>
    </row>
    <row r="130" spans="1:16" ht="12.75">
      <c r="A130" s="25" t="s">
        <v>45</v>
      </c>
      <c s="29" t="s">
        <v>228</v>
      </c>
      <c s="29" t="s">
        <v>229</v>
      </c>
      <c s="25" t="s">
        <v>47</v>
      </c>
      <c s="30" t="s">
        <v>230</v>
      </c>
      <c s="31" t="s">
        <v>115</v>
      </c>
      <c s="32">
        <v>7058.8</v>
      </c>
      <c s="33">
        <v>0</v>
      </c>
      <c s="34">
        <f>ROUND(ROUND(H130,2)*ROUND(G130,3),2)</f>
      </c>
      <c r="O130">
        <f>(I130*21)/100</f>
      </c>
      <c t="s">
        <v>23</v>
      </c>
    </row>
    <row r="131" spans="1:5" ht="12.75">
      <c r="A131" s="35" t="s">
        <v>50</v>
      </c>
      <c r="E131" s="36" t="s">
        <v>231</v>
      </c>
    </row>
    <row r="132" spans="1:5" ht="38.25">
      <c r="A132" s="39" t="s">
        <v>52</v>
      </c>
      <c r="E132" s="38" t="s">
        <v>223</v>
      </c>
    </row>
    <row r="133" spans="1:16" ht="12.75">
      <c r="A133" s="25" t="s">
        <v>45</v>
      </c>
      <c s="29" t="s">
        <v>232</v>
      </c>
      <c s="29" t="s">
        <v>233</v>
      </c>
      <c s="25" t="s">
        <v>47</v>
      </c>
      <c s="30" t="s">
        <v>234</v>
      </c>
      <c s="31" t="s">
        <v>115</v>
      </c>
      <c s="32">
        <v>7270.564</v>
      </c>
      <c s="33">
        <v>0</v>
      </c>
      <c s="34">
        <f>ROUND(ROUND(H133,2)*ROUND(G133,3),2)</f>
      </c>
      <c r="O133">
        <f>(I133*21)/100</f>
      </c>
      <c t="s">
        <v>23</v>
      </c>
    </row>
    <row r="134" spans="1:5" ht="25.5">
      <c r="A134" s="35" t="s">
        <v>50</v>
      </c>
      <c r="E134" s="36" t="s">
        <v>235</v>
      </c>
    </row>
    <row r="135" spans="1:5" ht="38.25">
      <c r="A135" s="39" t="s">
        <v>52</v>
      </c>
      <c r="E135" s="38" t="s">
        <v>220</v>
      </c>
    </row>
    <row r="136" spans="1:16" ht="12.75">
      <c r="A136" s="25" t="s">
        <v>45</v>
      </c>
      <c s="29" t="s">
        <v>236</v>
      </c>
      <c s="29" t="s">
        <v>237</v>
      </c>
      <c s="25" t="s">
        <v>47</v>
      </c>
      <c s="30" t="s">
        <v>238</v>
      </c>
      <c s="31" t="s">
        <v>115</v>
      </c>
      <c s="32">
        <v>92.6</v>
      </c>
      <c s="33">
        <v>0</v>
      </c>
      <c s="34">
        <f>ROUND(ROUND(H136,2)*ROUND(G136,3),2)</f>
      </c>
      <c r="O136">
        <f>(I136*21)/100</f>
      </c>
      <c t="s">
        <v>23</v>
      </c>
    </row>
    <row r="137" spans="1:5" ht="12.75">
      <c r="A137" s="35" t="s">
        <v>50</v>
      </c>
      <c r="E137" s="36" t="s">
        <v>239</v>
      </c>
    </row>
    <row r="138" spans="1:5" ht="89.25">
      <c r="A138" s="37" t="s">
        <v>52</v>
      </c>
      <c r="E138" s="38" t="s">
        <v>240</v>
      </c>
    </row>
    <row r="139" spans="1:18" ht="12.75" customHeight="1">
      <c r="A139" s="6" t="s">
        <v>43</v>
      </c>
      <c s="6"/>
      <c s="41" t="s">
        <v>37</v>
      </c>
      <c s="6"/>
      <c s="27" t="s">
        <v>241</v>
      </c>
      <c s="6"/>
      <c s="6"/>
      <c s="6"/>
      <c s="42">
        <f>0+Q139</f>
      </c>
      <c r="O139">
        <f>0+R139</f>
      </c>
      <c r="Q139">
        <f>0+I140</f>
      </c>
      <c>
        <f>0+O140</f>
      </c>
    </row>
    <row r="140" spans="1:16" ht="12.75">
      <c r="A140" s="25" t="s">
        <v>45</v>
      </c>
      <c s="29" t="s">
        <v>242</v>
      </c>
      <c s="29" t="s">
        <v>243</v>
      </c>
      <c s="25" t="s">
        <v>47</v>
      </c>
      <c s="30" t="s">
        <v>244</v>
      </c>
      <c s="31" t="s">
        <v>67</v>
      </c>
      <c s="32">
        <v>2</v>
      </c>
      <c s="33">
        <v>0</v>
      </c>
      <c s="34">
        <f>ROUND(ROUND(H140,2)*ROUND(G140,3),2)</f>
      </c>
      <c r="O140">
        <f>(I140*21)/100</f>
      </c>
      <c t="s">
        <v>23</v>
      </c>
    </row>
    <row r="141" spans="1:5" ht="25.5">
      <c r="A141" s="35" t="s">
        <v>50</v>
      </c>
      <c r="E141" s="36" t="s">
        <v>245</v>
      </c>
    </row>
    <row r="142" spans="1:5" ht="38.25">
      <c r="A142" s="37" t="s">
        <v>52</v>
      </c>
      <c r="E142" s="38" t="s">
        <v>246</v>
      </c>
    </row>
    <row r="143" spans="1:18" ht="12.75" customHeight="1">
      <c r="A143" s="6" t="s">
        <v>43</v>
      </c>
      <c s="6"/>
      <c s="41" t="s">
        <v>79</v>
      </c>
      <c s="6"/>
      <c s="27" t="s">
        <v>247</v>
      </c>
      <c s="6"/>
      <c s="6"/>
      <c s="6"/>
      <c s="42">
        <f>0+Q143</f>
      </c>
      <c r="O143">
        <f>0+R143</f>
      </c>
      <c r="Q143">
        <f>0+I144+I147+I150+I153+I156+I159</f>
      </c>
      <c>
        <f>0+O144+O147+O150+O153+O156+O159</f>
      </c>
    </row>
    <row r="144" spans="1:16" ht="12.75">
      <c r="A144" s="25" t="s">
        <v>45</v>
      </c>
      <c s="29" t="s">
        <v>248</v>
      </c>
      <c s="29" t="s">
        <v>249</v>
      </c>
      <c s="25" t="s">
        <v>47</v>
      </c>
      <c s="30" t="s">
        <v>250</v>
      </c>
      <c s="31" t="s">
        <v>67</v>
      </c>
      <c s="32">
        <v>9</v>
      </c>
      <c s="33">
        <v>0</v>
      </c>
      <c s="34">
        <f>ROUND(ROUND(H144,2)*ROUND(G144,3),2)</f>
      </c>
      <c r="O144">
        <f>(I144*21)/100</f>
      </c>
      <c t="s">
        <v>23</v>
      </c>
    </row>
    <row r="145" spans="1:5" ht="12.75">
      <c r="A145" s="35" t="s">
        <v>50</v>
      </c>
      <c r="E145" s="36" t="s">
        <v>47</v>
      </c>
    </row>
    <row r="146" spans="1:5" ht="38.25">
      <c r="A146" s="39" t="s">
        <v>52</v>
      </c>
      <c r="E146" s="38" t="s">
        <v>251</v>
      </c>
    </row>
    <row r="147" spans="1:16" ht="12.75">
      <c r="A147" s="25" t="s">
        <v>45</v>
      </c>
      <c s="29" t="s">
        <v>252</v>
      </c>
      <c s="29" t="s">
        <v>253</v>
      </c>
      <c s="25" t="s">
        <v>47</v>
      </c>
      <c s="30" t="s">
        <v>254</v>
      </c>
      <c s="31" t="s">
        <v>67</v>
      </c>
      <c s="32">
        <v>6</v>
      </c>
      <c s="33">
        <v>0</v>
      </c>
      <c s="34">
        <f>ROUND(ROUND(H147,2)*ROUND(G147,3),2)</f>
      </c>
      <c r="O147">
        <f>(I147*21)/100</f>
      </c>
      <c t="s">
        <v>23</v>
      </c>
    </row>
    <row r="148" spans="1:5" ht="12.75">
      <c r="A148" s="35" t="s">
        <v>50</v>
      </c>
      <c r="E148" s="36" t="s">
        <v>47</v>
      </c>
    </row>
    <row r="149" spans="1:5" ht="38.25">
      <c r="A149" s="39" t="s">
        <v>52</v>
      </c>
      <c r="E149" s="38" t="s">
        <v>255</v>
      </c>
    </row>
    <row r="150" spans="1:16" ht="12.75">
      <c r="A150" s="25" t="s">
        <v>45</v>
      </c>
      <c s="29" t="s">
        <v>256</v>
      </c>
      <c s="29" t="s">
        <v>257</v>
      </c>
      <c s="25" t="s">
        <v>47</v>
      </c>
      <c s="30" t="s">
        <v>258</v>
      </c>
      <c s="31" t="s">
        <v>67</v>
      </c>
      <c s="32">
        <v>5</v>
      </c>
      <c s="33">
        <v>0</v>
      </c>
      <c s="34">
        <f>ROUND(ROUND(H150,2)*ROUND(G150,3),2)</f>
      </c>
      <c r="O150">
        <f>(I150*21)/100</f>
      </c>
      <c t="s">
        <v>23</v>
      </c>
    </row>
    <row r="151" spans="1:5" ht="12.75">
      <c r="A151" s="35" t="s">
        <v>50</v>
      </c>
      <c r="E151" s="36" t="s">
        <v>47</v>
      </c>
    </row>
    <row r="152" spans="1:5" ht="51">
      <c r="A152" s="39" t="s">
        <v>52</v>
      </c>
      <c r="E152" s="38" t="s">
        <v>259</v>
      </c>
    </row>
    <row r="153" spans="1:16" ht="12.75">
      <c r="A153" s="25" t="s">
        <v>45</v>
      </c>
      <c s="29" t="s">
        <v>260</v>
      </c>
      <c s="29" t="s">
        <v>261</v>
      </c>
      <c s="25" t="s">
        <v>47</v>
      </c>
      <c s="30" t="s">
        <v>262</v>
      </c>
      <c s="31" t="s">
        <v>67</v>
      </c>
      <c s="32">
        <v>17</v>
      </c>
      <c s="33">
        <v>0</v>
      </c>
      <c s="34">
        <f>ROUND(ROUND(H153,2)*ROUND(G153,3),2)</f>
      </c>
      <c r="O153">
        <f>(I153*21)/100</f>
      </c>
      <c t="s">
        <v>23</v>
      </c>
    </row>
    <row r="154" spans="1:5" ht="12.75">
      <c r="A154" s="35" t="s">
        <v>50</v>
      </c>
      <c r="E154" s="36" t="s">
        <v>47</v>
      </c>
    </row>
    <row r="155" spans="1:5" ht="38.25">
      <c r="A155" s="39" t="s">
        <v>52</v>
      </c>
      <c r="E155" s="38" t="s">
        <v>263</v>
      </c>
    </row>
    <row r="156" spans="1:16" ht="12.75">
      <c r="A156" s="25" t="s">
        <v>45</v>
      </c>
      <c s="29" t="s">
        <v>264</v>
      </c>
      <c s="29" t="s">
        <v>265</v>
      </c>
      <c s="25" t="s">
        <v>47</v>
      </c>
      <c s="30" t="s">
        <v>266</v>
      </c>
      <c s="31" t="s">
        <v>67</v>
      </c>
      <c s="32">
        <v>25</v>
      </c>
      <c s="33">
        <v>0</v>
      </c>
      <c s="34">
        <f>ROUND(ROUND(H156,2)*ROUND(G156,3),2)</f>
      </c>
      <c r="O156">
        <f>(I156*21)/100</f>
      </c>
      <c t="s">
        <v>23</v>
      </c>
    </row>
    <row r="157" spans="1:5" ht="12.75">
      <c r="A157" s="35" t="s">
        <v>50</v>
      </c>
      <c r="E157" s="36" t="s">
        <v>47</v>
      </c>
    </row>
    <row r="158" spans="1:5" ht="38.25">
      <c r="A158" s="39" t="s">
        <v>52</v>
      </c>
      <c r="E158" s="38" t="s">
        <v>267</v>
      </c>
    </row>
    <row r="159" spans="1:16" ht="12.75">
      <c r="A159" s="25" t="s">
        <v>45</v>
      </c>
      <c s="29" t="s">
        <v>268</v>
      </c>
      <c s="29" t="s">
        <v>269</v>
      </c>
      <c s="25" t="s">
        <v>47</v>
      </c>
      <c s="30" t="s">
        <v>270</v>
      </c>
      <c s="31" t="s">
        <v>67</v>
      </c>
      <c s="32">
        <v>15</v>
      </c>
      <c s="33">
        <v>0</v>
      </c>
      <c s="34">
        <f>ROUND(ROUND(H159,2)*ROUND(G159,3),2)</f>
      </c>
      <c r="O159">
        <f>(I159*21)/100</f>
      </c>
      <c t="s">
        <v>23</v>
      </c>
    </row>
    <row r="160" spans="1:5" ht="12.75">
      <c r="A160" s="35" t="s">
        <v>50</v>
      </c>
      <c r="E160" s="36" t="s">
        <v>47</v>
      </c>
    </row>
    <row r="161" spans="1:5" ht="76.5">
      <c r="A161" s="37" t="s">
        <v>52</v>
      </c>
      <c r="E161" s="38" t="s">
        <v>271</v>
      </c>
    </row>
    <row r="162" spans="1:18" ht="12.75" customHeight="1">
      <c r="A162" s="6" t="s">
        <v>43</v>
      </c>
      <c s="6"/>
      <c s="41" t="s">
        <v>40</v>
      </c>
      <c s="6"/>
      <c s="27" t="s">
        <v>272</v>
      </c>
      <c s="6"/>
      <c s="6"/>
      <c s="6"/>
      <c s="42">
        <f>0+Q162</f>
      </c>
      <c r="O162">
        <f>0+R162</f>
      </c>
      <c r="Q162">
        <f>0+I163+I166+I169+I172+I175+I178+I181+I184+I187+I190+I193+I196</f>
      </c>
      <c>
        <f>0+O163+O166+O169+O172+O175+O178+O181+O184+O187+O190+O193+O196</f>
      </c>
    </row>
    <row r="163" spans="1:16" ht="12.75">
      <c r="A163" s="25" t="s">
        <v>45</v>
      </c>
      <c s="29" t="s">
        <v>273</v>
      </c>
      <c s="29" t="s">
        <v>274</v>
      </c>
      <c s="25" t="s">
        <v>47</v>
      </c>
      <c s="30" t="s">
        <v>275</v>
      </c>
      <c s="31" t="s">
        <v>82</v>
      </c>
      <c s="32">
        <v>4</v>
      </c>
      <c s="33">
        <v>0</v>
      </c>
      <c s="34">
        <f>ROUND(ROUND(H163,2)*ROUND(G163,3),2)</f>
      </c>
      <c r="O163">
        <f>(I163*21)/100</f>
      </c>
      <c t="s">
        <v>23</v>
      </c>
    </row>
    <row r="164" spans="1:5" ht="12.75">
      <c r="A164" s="35" t="s">
        <v>50</v>
      </c>
      <c r="E164" s="36" t="s">
        <v>47</v>
      </c>
    </row>
    <row r="165" spans="1:5" ht="51">
      <c r="A165" s="39" t="s">
        <v>52</v>
      </c>
      <c r="E165" s="38" t="s">
        <v>276</v>
      </c>
    </row>
    <row r="166" spans="1:16" ht="12.75">
      <c r="A166" s="25" t="s">
        <v>45</v>
      </c>
      <c s="29" t="s">
        <v>277</v>
      </c>
      <c s="29" t="s">
        <v>278</v>
      </c>
      <c s="25" t="s">
        <v>47</v>
      </c>
      <c s="30" t="s">
        <v>279</v>
      </c>
      <c s="31" t="s">
        <v>82</v>
      </c>
      <c s="32">
        <v>959.4</v>
      </c>
      <c s="33">
        <v>0</v>
      </c>
      <c s="34">
        <f>ROUND(ROUND(H166,2)*ROUND(G166,3),2)</f>
      </c>
      <c r="O166">
        <f>(I166*21)/100</f>
      </c>
      <c t="s">
        <v>23</v>
      </c>
    </row>
    <row r="167" spans="1:5" ht="12.75">
      <c r="A167" s="35" t="s">
        <v>50</v>
      </c>
      <c r="E167" s="36" t="s">
        <v>47</v>
      </c>
    </row>
    <row r="168" spans="1:5" ht="38.25">
      <c r="A168" s="39" t="s">
        <v>52</v>
      </c>
      <c r="E168" s="38" t="s">
        <v>280</v>
      </c>
    </row>
    <row r="169" spans="1:16" ht="12.75">
      <c r="A169" s="25" t="s">
        <v>45</v>
      </c>
      <c s="29" t="s">
        <v>281</v>
      </c>
      <c s="29" t="s">
        <v>282</v>
      </c>
      <c s="25" t="s">
        <v>47</v>
      </c>
      <c s="30" t="s">
        <v>283</v>
      </c>
      <c s="31" t="s">
        <v>82</v>
      </c>
      <c s="32">
        <v>22</v>
      </c>
      <c s="33">
        <v>0</v>
      </c>
      <c s="34">
        <f>ROUND(ROUND(H169,2)*ROUND(G169,3),2)</f>
      </c>
      <c r="O169">
        <f>(I169*21)/100</f>
      </c>
      <c t="s">
        <v>23</v>
      </c>
    </row>
    <row r="170" spans="1:5" ht="12.75">
      <c r="A170" s="35" t="s">
        <v>50</v>
      </c>
      <c r="E170" s="36" t="s">
        <v>284</v>
      </c>
    </row>
    <row r="171" spans="1:5" ht="38.25">
      <c r="A171" s="39" t="s">
        <v>52</v>
      </c>
      <c r="E171" s="38" t="s">
        <v>285</v>
      </c>
    </row>
    <row r="172" spans="1:16" ht="12.75">
      <c r="A172" s="25" t="s">
        <v>45</v>
      </c>
      <c s="29" t="s">
        <v>286</v>
      </c>
      <c s="29" t="s">
        <v>287</v>
      </c>
      <c s="25" t="s">
        <v>47</v>
      </c>
      <c s="30" t="s">
        <v>288</v>
      </c>
      <c s="31" t="s">
        <v>82</v>
      </c>
      <c s="32">
        <v>220.2</v>
      </c>
      <c s="33">
        <v>0</v>
      </c>
      <c s="34">
        <f>ROUND(ROUND(H172,2)*ROUND(G172,3),2)</f>
      </c>
      <c r="O172">
        <f>(I172*21)/100</f>
      </c>
      <c t="s">
        <v>23</v>
      </c>
    </row>
    <row r="173" spans="1:5" ht="25.5">
      <c r="A173" s="35" t="s">
        <v>50</v>
      </c>
      <c r="E173" s="36" t="s">
        <v>289</v>
      </c>
    </row>
    <row r="174" spans="1:5" ht="51">
      <c r="A174" s="39" t="s">
        <v>52</v>
      </c>
      <c r="E174" s="38" t="s">
        <v>290</v>
      </c>
    </row>
    <row r="175" spans="1:16" ht="12.75">
      <c r="A175" s="25" t="s">
        <v>45</v>
      </c>
      <c s="29" t="s">
        <v>291</v>
      </c>
      <c s="29" t="s">
        <v>292</v>
      </c>
      <c s="25" t="s">
        <v>47</v>
      </c>
      <c s="30" t="s">
        <v>293</v>
      </c>
      <c s="31" t="s">
        <v>82</v>
      </c>
      <c s="32">
        <v>220.2</v>
      </c>
      <c s="33">
        <v>0</v>
      </c>
      <c s="34">
        <f>ROUND(ROUND(H175,2)*ROUND(G175,3),2)</f>
      </c>
      <c r="O175">
        <f>(I175*21)/100</f>
      </c>
      <c t="s">
        <v>23</v>
      </c>
    </row>
    <row r="176" spans="1:5" ht="25.5">
      <c r="A176" s="35" t="s">
        <v>50</v>
      </c>
      <c r="E176" s="36" t="s">
        <v>294</v>
      </c>
    </row>
    <row r="177" spans="1:5" ht="51">
      <c r="A177" s="39" t="s">
        <v>52</v>
      </c>
      <c r="E177" s="38" t="s">
        <v>102</v>
      </c>
    </row>
    <row r="178" spans="1:16" ht="12.75">
      <c r="A178" s="25" t="s">
        <v>45</v>
      </c>
      <c s="29" t="s">
        <v>295</v>
      </c>
      <c s="29" t="s">
        <v>296</v>
      </c>
      <c s="25" t="s">
        <v>47</v>
      </c>
      <c s="30" t="s">
        <v>297</v>
      </c>
      <c s="31" t="s">
        <v>67</v>
      </c>
      <c s="32">
        <v>3</v>
      </c>
      <c s="33">
        <v>0</v>
      </c>
      <c s="34">
        <f>ROUND(ROUND(H178,2)*ROUND(G178,3),2)</f>
      </c>
      <c r="O178">
        <f>(I178*21)/100</f>
      </c>
      <c t="s">
        <v>23</v>
      </c>
    </row>
    <row r="179" spans="1:5" ht="25.5">
      <c r="A179" s="35" t="s">
        <v>50</v>
      </c>
      <c r="E179" s="36" t="s">
        <v>298</v>
      </c>
    </row>
    <row r="180" spans="1:5" ht="38.25">
      <c r="A180" s="39" t="s">
        <v>52</v>
      </c>
      <c r="E180" s="38" t="s">
        <v>299</v>
      </c>
    </row>
    <row r="181" spans="1:16" ht="12.75">
      <c r="A181" s="25" t="s">
        <v>45</v>
      </c>
      <c s="29" t="s">
        <v>300</v>
      </c>
      <c s="29" t="s">
        <v>301</v>
      </c>
      <c s="25" t="s">
        <v>47</v>
      </c>
      <c s="30" t="s">
        <v>302</v>
      </c>
      <c s="31" t="s">
        <v>115</v>
      </c>
      <c s="32">
        <v>7500</v>
      </c>
      <c s="33">
        <v>0</v>
      </c>
      <c s="34">
        <f>ROUND(ROUND(H181,2)*ROUND(G181,3),2)</f>
      </c>
      <c r="O181">
        <f>(I181*21)/100</f>
      </c>
      <c t="s">
        <v>23</v>
      </c>
    </row>
    <row r="182" spans="1:5" ht="12.75">
      <c r="A182" s="35" t="s">
        <v>50</v>
      </c>
      <c r="E182" s="36" t="s">
        <v>303</v>
      </c>
    </row>
    <row r="183" spans="1:5" ht="12.75">
      <c r="A183" s="39" t="s">
        <v>52</v>
      </c>
      <c r="E183" s="38" t="s">
        <v>47</v>
      </c>
    </row>
    <row r="184" spans="1:16" ht="12.75">
      <c r="A184" s="25" t="s">
        <v>45</v>
      </c>
      <c s="29" t="s">
        <v>304</v>
      </c>
      <c s="29" t="s">
        <v>305</v>
      </c>
      <c s="25" t="s">
        <v>47</v>
      </c>
      <c s="30" t="s">
        <v>306</v>
      </c>
      <c s="31" t="s">
        <v>72</v>
      </c>
      <c s="32">
        <v>3</v>
      </c>
      <c s="33">
        <v>0</v>
      </c>
      <c s="34">
        <f>ROUND(ROUND(H184,2)*ROUND(G184,3),2)</f>
      </c>
      <c r="O184">
        <f>(I184*21)/100</f>
      </c>
      <c t="s">
        <v>23</v>
      </c>
    </row>
    <row r="185" spans="1:5" ht="25.5">
      <c r="A185" s="35" t="s">
        <v>50</v>
      </c>
      <c r="E185" s="36" t="s">
        <v>73</v>
      </c>
    </row>
    <row r="186" spans="1:5" ht="38.25">
      <c r="A186" s="39" t="s">
        <v>52</v>
      </c>
      <c r="E186" s="38" t="s">
        <v>307</v>
      </c>
    </row>
    <row r="187" spans="1:16" ht="12.75">
      <c r="A187" s="25" t="s">
        <v>45</v>
      </c>
      <c s="29" t="s">
        <v>308</v>
      </c>
      <c s="29" t="s">
        <v>309</v>
      </c>
      <c s="25" t="s">
        <v>47</v>
      </c>
      <c s="30" t="s">
        <v>310</v>
      </c>
      <c s="31" t="s">
        <v>72</v>
      </c>
      <c s="32">
        <v>5</v>
      </c>
      <c s="33">
        <v>0</v>
      </c>
      <c s="34">
        <f>ROUND(ROUND(H187,2)*ROUND(G187,3),2)</f>
      </c>
      <c r="O187">
        <f>(I187*21)/100</f>
      </c>
      <c t="s">
        <v>23</v>
      </c>
    </row>
    <row r="188" spans="1:5" ht="25.5">
      <c r="A188" s="35" t="s">
        <v>50</v>
      </c>
      <c r="E188" s="36" t="s">
        <v>73</v>
      </c>
    </row>
    <row r="189" spans="1:5" ht="38.25">
      <c r="A189" s="39" t="s">
        <v>52</v>
      </c>
      <c r="E189" s="38" t="s">
        <v>311</v>
      </c>
    </row>
    <row r="190" spans="1:16" ht="12.75">
      <c r="A190" s="25" t="s">
        <v>45</v>
      </c>
      <c s="29" t="s">
        <v>312</v>
      </c>
      <c s="29" t="s">
        <v>313</v>
      </c>
      <c s="25" t="s">
        <v>47</v>
      </c>
      <c s="30" t="s">
        <v>314</v>
      </c>
      <c s="31" t="s">
        <v>72</v>
      </c>
      <c s="32">
        <v>3</v>
      </c>
      <c s="33">
        <v>0</v>
      </c>
      <c s="34">
        <f>ROUND(ROUND(H190,2)*ROUND(G190,3),2)</f>
      </c>
      <c r="O190">
        <f>(I190*21)/100</f>
      </c>
      <c t="s">
        <v>23</v>
      </c>
    </row>
    <row r="191" spans="1:5" ht="25.5">
      <c r="A191" s="35" t="s">
        <v>50</v>
      </c>
      <c r="E191" s="36" t="s">
        <v>73</v>
      </c>
    </row>
    <row r="192" spans="1:5" ht="38.25">
      <c r="A192" s="39" t="s">
        <v>52</v>
      </c>
      <c r="E192" s="38" t="s">
        <v>315</v>
      </c>
    </row>
    <row r="193" spans="1:16" ht="12.75">
      <c r="A193" s="25" t="s">
        <v>45</v>
      </c>
      <c s="29" t="s">
        <v>316</v>
      </c>
      <c s="29" t="s">
        <v>317</v>
      </c>
      <c s="25" t="s">
        <v>47</v>
      </c>
      <c s="30" t="s">
        <v>318</v>
      </c>
      <c s="31" t="s">
        <v>82</v>
      </c>
      <c s="32">
        <v>21</v>
      </c>
      <c s="33">
        <v>0</v>
      </c>
      <c s="34">
        <f>ROUND(ROUND(H193,2)*ROUND(G193,3),2)</f>
      </c>
      <c r="O193">
        <f>(I193*21)/100</f>
      </c>
      <c t="s">
        <v>23</v>
      </c>
    </row>
    <row r="194" spans="1:5" ht="25.5">
      <c r="A194" s="35" t="s">
        <v>50</v>
      </c>
      <c r="E194" s="36" t="s">
        <v>83</v>
      </c>
    </row>
    <row r="195" spans="1:5" ht="38.25">
      <c r="A195" s="39" t="s">
        <v>52</v>
      </c>
      <c r="E195" s="38" t="s">
        <v>319</v>
      </c>
    </row>
    <row r="196" spans="1:16" ht="12.75">
      <c r="A196" s="25" t="s">
        <v>45</v>
      </c>
      <c s="29" t="s">
        <v>320</v>
      </c>
      <c s="29" t="s">
        <v>321</v>
      </c>
      <c s="25" t="s">
        <v>47</v>
      </c>
      <c s="30" t="s">
        <v>322</v>
      </c>
      <c s="31" t="s">
        <v>67</v>
      </c>
      <c s="32">
        <v>3</v>
      </c>
      <c s="33">
        <v>0</v>
      </c>
      <c s="34">
        <f>ROUND(ROUND(H196,2)*ROUND(G196,3),2)</f>
      </c>
      <c r="O196">
        <f>(I196*21)/100</f>
      </c>
      <c t="s">
        <v>23</v>
      </c>
    </row>
    <row r="197" spans="1:5" ht="38.25">
      <c r="A197" s="35" t="s">
        <v>50</v>
      </c>
      <c r="E197" s="36" t="s">
        <v>323</v>
      </c>
    </row>
    <row r="198" spans="1:5" ht="38.25">
      <c r="A198" s="37" t="s">
        <v>52</v>
      </c>
      <c r="E198" s="38" t="s">
        <v>324</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5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0+O9+O22+O89+O123+O127+O131</f>
      </c>
      <c t="s">
        <v>22</v>
      </c>
    </row>
    <row r="3" spans="1:16" ht="15" customHeight="1">
      <c r="A3" t="s">
        <v>12</v>
      </c>
      <c s="12" t="s">
        <v>14</v>
      </c>
      <c s="13" t="s">
        <v>15</v>
      </c>
      <c s="1"/>
      <c s="14" t="s">
        <v>16</v>
      </c>
      <c s="1"/>
      <c s="9"/>
      <c s="8" t="s">
        <v>329</v>
      </c>
      <c s="43">
        <f>0+I9+I22+I89+I123+I127+I131</f>
      </c>
      <c r="O3" t="s">
        <v>19</v>
      </c>
      <c t="s">
        <v>23</v>
      </c>
    </row>
    <row r="4" spans="1:16" ht="15" customHeight="1">
      <c r="A4" t="s">
        <v>17</v>
      </c>
      <c s="12" t="s">
        <v>325</v>
      </c>
      <c s="13" t="s">
        <v>326</v>
      </c>
      <c s="1"/>
      <c s="14" t="s">
        <v>327</v>
      </c>
      <c s="1"/>
      <c s="1"/>
      <c s="11"/>
      <c s="11"/>
      <c r="O4" t="s">
        <v>20</v>
      </c>
      <c t="s">
        <v>23</v>
      </c>
    </row>
    <row r="5" spans="1:16" ht="12.75" customHeight="1">
      <c r="A5" t="s">
        <v>328</v>
      </c>
      <c s="16" t="s">
        <v>18</v>
      </c>
      <c s="17" t="s">
        <v>329</v>
      </c>
      <c s="6"/>
      <c s="18" t="s">
        <v>330</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0+I10+I13+I16+I19</f>
      </c>
      <c>
        <f>0+O10+O13+O16+O19</f>
      </c>
    </row>
    <row r="10" spans="1:16" ht="12.75">
      <c r="A10" s="25" t="s">
        <v>45</v>
      </c>
      <c s="29" t="s">
        <v>29</v>
      </c>
      <c s="29" t="s">
        <v>332</v>
      </c>
      <c s="25" t="s">
        <v>86</v>
      </c>
      <c s="30" t="s">
        <v>333</v>
      </c>
      <c s="31" t="s">
        <v>49</v>
      </c>
      <c s="32">
        <v>901.862</v>
      </c>
      <c s="33">
        <v>0</v>
      </c>
      <c s="34">
        <f>ROUND(ROUND(H10,2)*ROUND(G10,3),2)</f>
      </c>
      <c r="O10">
        <f>(I10*21)/100</f>
      </c>
      <c t="s">
        <v>23</v>
      </c>
    </row>
    <row r="11" spans="1:5" ht="12.75">
      <c r="A11" s="35" t="s">
        <v>50</v>
      </c>
      <c r="E11" s="36" t="s">
        <v>334</v>
      </c>
    </row>
    <row r="12" spans="1:5" ht="76.5">
      <c r="A12" s="39" t="s">
        <v>52</v>
      </c>
      <c r="E12" s="38" t="s">
        <v>335</v>
      </c>
    </row>
    <row r="13" spans="1:16" ht="12.75">
      <c r="A13" s="25" t="s">
        <v>45</v>
      </c>
      <c s="29" t="s">
        <v>23</v>
      </c>
      <c s="29" t="s">
        <v>332</v>
      </c>
      <c s="25" t="s">
        <v>90</v>
      </c>
      <c s="30" t="s">
        <v>333</v>
      </c>
      <c s="31" t="s">
        <v>49</v>
      </c>
      <c s="32">
        <v>22.287</v>
      </c>
      <c s="33">
        <v>0</v>
      </c>
      <c s="34">
        <f>ROUND(ROUND(H13,2)*ROUND(G13,3),2)</f>
      </c>
      <c r="O13">
        <f>(I13*21)/100</f>
      </c>
      <c t="s">
        <v>23</v>
      </c>
    </row>
    <row r="14" spans="1:5" ht="12.75">
      <c r="A14" s="35" t="s">
        <v>50</v>
      </c>
      <c r="E14" s="36" t="s">
        <v>336</v>
      </c>
    </row>
    <row r="15" spans="1:5" ht="12.75">
      <c r="A15" s="39" t="s">
        <v>52</v>
      </c>
      <c r="E15" s="38" t="s">
        <v>337</v>
      </c>
    </row>
    <row r="16" spans="1:16" ht="12.75">
      <c r="A16" s="25" t="s">
        <v>45</v>
      </c>
      <c s="29" t="s">
        <v>22</v>
      </c>
      <c s="29" t="s">
        <v>332</v>
      </c>
      <c s="25" t="s">
        <v>338</v>
      </c>
      <c s="30" t="s">
        <v>333</v>
      </c>
      <c s="31" t="s">
        <v>49</v>
      </c>
      <c s="32">
        <v>96.482</v>
      </c>
      <c s="33">
        <v>0</v>
      </c>
      <c s="34">
        <f>ROUND(ROUND(H16,2)*ROUND(G16,3),2)</f>
      </c>
      <c r="O16">
        <f>(I16*21)/100</f>
      </c>
      <c t="s">
        <v>23</v>
      </c>
    </row>
    <row r="17" spans="1:5" ht="12.75">
      <c r="A17" s="35" t="s">
        <v>50</v>
      </c>
      <c r="E17" s="36" t="s">
        <v>339</v>
      </c>
    </row>
    <row r="18" spans="1:5" ht="51">
      <c r="A18" s="39" t="s">
        <v>52</v>
      </c>
      <c r="E18" s="38" t="s">
        <v>340</v>
      </c>
    </row>
    <row r="19" spans="1:16" ht="12.75">
      <c r="A19" s="25" t="s">
        <v>45</v>
      </c>
      <c s="29" t="s">
        <v>33</v>
      </c>
      <c s="29" t="s">
        <v>60</v>
      </c>
      <c s="25" t="s">
        <v>47</v>
      </c>
      <c s="30" t="s">
        <v>61</v>
      </c>
      <c s="31" t="s">
        <v>49</v>
      </c>
      <c s="32">
        <v>217.269</v>
      </c>
      <c s="33">
        <v>0</v>
      </c>
      <c s="34">
        <f>ROUND(ROUND(H19,2)*ROUND(G19,3),2)</f>
      </c>
      <c r="O19">
        <f>(I19*21)/100</f>
      </c>
      <c t="s">
        <v>23</v>
      </c>
    </row>
    <row r="20" spans="1:5" ht="12.75">
      <c r="A20" s="35" t="s">
        <v>50</v>
      </c>
      <c r="E20" s="36" t="s">
        <v>62</v>
      </c>
    </row>
    <row r="21" spans="1:5" ht="25.5">
      <c r="A21" s="37" t="s">
        <v>52</v>
      </c>
      <c r="E21" s="38" t="s">
        <v>341</v>
      </c>
    </row>
    <row r="22" spans="1:18" ht="12.75" customHeight="1">
      <c r="A22" s="6" t="s">
        <v>43</v>
      </c>
      <c s="6"/>
      <c s="41" t="s">
        <v>29</v>
      </c>
      <c s="6"/>
      <c s="27" t="s">
        <v>64</v>
      </c>
      <c s="6"/>
      <c s="6"/>
      <c s="6"/>
      <c s="42">
        <f>0+Q22</f>
      </c>
      <c r="O22">
        <f>0+R22</f>
      </c>
      <c r="Q22">
        <f>0+I23+I26+I29+I32+I35+I38+I41+I44+I47+I50+I53+I56+I59+I62+I65+I68+I71+I74+I77+I80+I83+I86</f>
      </c>
      <c>
        <f>0+O23+O26+O29+O32+O35+O38+O41+O44+O47+O50+O53+O56+O59+O62+O65+O68+O71+O74+O77+O80+O83+O86</f>
      </c>
    </row>
    <row r="23" spans="1:16" ht="12.75">
      <c r="A23" s="25" t="s">
        <v>45</v>
      </c>
      <c s="29" t="s">
        <v>35</v>
      </c>
      <c s="29" t="s">
        <v>342</v>
      </c>
      <c s="25" t="s">
        <v>47</v>
      </c>
      <c s="30" t="s">
        <v>343</v>
      </c>
      <c s="31" t="s">
        <v>115</v>
      </c>
      <c s="32">
        <v>120.5</v>
      </c>
      <c s="33">
        <v>0</v>
      </c>
      <c s="34">
        <f>ROUND(ROUND(H23,2)*ROUND(G23,3),2)</f>
      </c>
      <c r="O23">
        <f>(I23*21)/100</f>
      </c>
      <c t="s">
        <v>23</v>
      </c>
    </row>
    <row r="24" spans="1:5" ht="12.75">
      <c r="A24" s="35" t="s">
        <v>50</v>
      </c>
      <c r="E24" s="36" t="s">
        <v>68</v>
      </c>
    </row>
    <row r="25" spans="1:5" ht="38.25">
      <c r="A25" s="39" t="s">
        <v>52</v>
      </c>
      <c r="E25" s="38" t="s">
        <v>344</v>
      </c>
    </row>
    <row r="26" spans="1:16" ht="12.75">
      <c r="A26" s="25" t="s">
        <v>45</v>
      </c>
      <c s="29" t="s">
        <v>37</v>
      </c>
      <c s="29" t="s">
        <v>65</v>
      </c>
      <c s="25" t="s">
        <v>47</v>
      </c>
      <c s="30" t="s">
        <v>66</v>
      </c>
      <c s="31" t="s">
        <v>67</v>
      </c>
      <c s="32">
        <v>1</v>
      </c>
      <c s="33">
        <v>0</v>
      </c>
      <c s="34">
        <f>ROUND(ROUND(H26,2)*ROUND(G26,3),2)</f>
      </c>
      <c r="O26">
        <f>(I26*21)/100</f>
      </c>
      <c t="s">
        <v>23</v>
      </c>
    </row>
    <row r="27" spans="1:5" ht="12.75">
      <c r="A27" s="35" t="s">
        <v>50</v>
      </c>
      <c r="E27" s="36" t="s">
        <v>68</v>
      </c>
    </row>
    <row r="28" spans="1:5" ht="38.25">
      <c r="A28" s="39" t="s">
        <v>52</v>
      </c>
      <c r="E28" s="38" t="s">
        <v>345</v>
      </c>
    </row>
    <row r="29" spans="1:16" ht="25.5">
      <c r="A29" s="25" t="s">
        <v>45</v>
      </c>
      <c s="29" t="s">
        <v>75</v>
      </c>
      <c s="29" t="s">
        <v>346</v>
      </c>
      <c s="25" t="s">
        <v>47</v>
      </c>
      <c s="30" t="s">
        <v>347</v>
      </c>
      <c s="31" t="s">
        <v>72</v>
      </c>
      <c s="32">
        <v>9.69</v>
      </c>
      <c s="33">
        <v>0</v>
      </c>
      <c s="34">
        <f>ROUND(ROUND(H29,2)*ROUND(G29,3),2)</f>
      </c>
      <c r="O29">
        <f>(I29*21)/100</f>
      </c>
      <c t="s">
        <v>23</v>
      </c>
    </row>
    <row r="30" spans="1:5" ht="63.75">
      <c r="A30" s="35" t="s">
        <v>50</v>
      </c>
      <c r="E30" s="36" t="s">
        <v>348</v>
      </c>
    </row>
    <row r="31" spans="1:5" ht="38.25">
      <c r="A31" s="39" t="s">
        <v>52</v>
      </c>
      <c r="E31" s="38" t="s">
        <v>349</v>
      </c>
    </row>
    <row r="32" spans="1:16" ht="12.75">
      <c r="A32" s="25" t="s">
        <v>45</v>
      </c>
      <c s="29" t="s">
        <v>79</v>
      </c>
      <c s="29" t="s">
        <v>350</v>
      </c>
      <c s="25" t="s">
        <v>47</v>
      </c>
      <c s="30" t="s">
        <v>351</v>
      </c>
      <c s="31" t="s">
        <v>72</v>
      </c>
      <c s="32">
        <v>2.3</v>
      </c>
      <c s="33">
        <v>0</v>
      </c>
      <c s="34">
        <f>ROUND(ROUND(H32,2)*ROUND(G32,3),2)</f>
      </c>
      <c r="O32">
        <f>(I32*21)/100</f>
      </c>
      <c t="s">
        <v>23</v>
      </c>
    </row>
    <row r="33" spans="1:5" ht="25.5">
      <c r="A33" s="35" t="s">
        <v>50</v>
      </c>
      <c r="E33" s="36" t="s">
        <v>352</v>
      </c>
    </row>
    <row r="34" spans="1:5" ht="38.25">
      <c r="A34" s="39" t="s">
        <v>52</v>
      </c>
      <c r="E34" s="38" t="s">
        <v>353</v>
      </c>
    </row>
    <row r="35" spans="1:16" ht="12.75">
      <c r="A35" s="25" t="s">
        <v>45</v>
      </c>
      <c s="29" t="s">
        <v>40</v>
      </c>
      <c s="29" t="s">
        <v>354</v>
      </c>
      <c s="25" t="s">
        <v>47</v>
      </c>
      <c s="30" t="s">
        <v>355</v>
      </c>
      <c s="31" t="s">
        <v>72</v>
      </c>
      <c s="32">
        <v>0.36</v>
      </c>
      <c s="33">
        <v>0</v>
      </c>
      <c s="34">
        <f>ROUND(ROUND(H35,2)*ROUND(G35,3),2)</f>
      </c>
      <c r="O35">
        <f>(I35*21)/100</f>
      </c>
      <c t="s">
        <v>23</v>
      </c>
    </row>
    <row r="36" spans="1:5" ht="25.5">
      <c r="A36" s="35" t="s">
        <v>50</v>
      </c>
      <c r="E36" s="36" t="s">
        <v>352</v>
      </c>
    </row>
    <row r="37" spans="1:5" ht="38.25">
      <c r="A37" s="39" t="s">
        <v>52</v>
      </c>
      <c r="E37" s="38" t="s">
        <v>356</v>
      </c>
    </row>
    <row r="38" spans="1:16" ht="25.5">
      <c r="A38" s="25" t="s">
        <v>45</v>
      </c>
      <c s="29" t="s">
        <v>42</v>
      </c>
      <c s="29" t="s">
        <v>76</v>
      </c>
      <c s="25" t="s">
        <v>47</v>
      </c>
      <c s="30" t="s">
        <v>77</v>
      </c>
      <c s="31" t="s">
        <v>72</v>
      </c>
      <c s="32">
        <v>213.425</v>
      </c>
      <c s="33">
        <v>0</v>
      </c>
      <c s="34">
        <f>ROUND(ROUND(H38,2)*ROUND(G38,3),2)</f>
      </c>
      <c r="O38">
        <f>(I38*21)/100</f>
      </c>
      <c t="s">
        <v>23</v>
      </c>
    </row>
    <row r="39" spans="1:5" ht="25.5">
      <c r="A39" s="35" t="s">
        <v>50</v>
      </c>
      <c r="E39" s="36" t="s">
        <v>352</v>
      </c>
    </row>
    <row r="40" spans="1:5" ht="140.25">
      <c r="A40" s="39" t="s">
        <v>52</v>
      </c>
      <c r="E40" s="38" t="s">
        <v>357</v>
      </c>
    </row>
    <row r="41" spans="1:16" ht="12.75">
      <c r="A41" s="25" t="s">
        <v>45</v>
      </c>
      <c s="29" t="s">
        <v>93</v>
      </c>
      <c s="29" t="s">
        <v>358</v>
      </c>
      <c s="25" t="s">
        <v>47</v>
      </c>
      <c s="30" t="s">
        <v>359</v>
      </c>
      <c s="31" t="s">
        <v>82</v>
      </c>
      <c s="32">
        <v>610.8</v>
      </c>
      <c s="33">
        <v>0</v>
      </c>
      <c s="34">
        <f>ROUND(ROUND(H41,2)*ROUND(G41,3),2)</f>
      </c>
      <c r="O41">
        <f>(I41*21)/100</f>
      </c>
      <c t="s">
        <v>23</v>
      </c>
    </row>
    <row r="42" spans="1:5" ht="12.75">
      <c r="A42" s="35" t="s">
        <v>50</v>
      </c>
      <c r="E42" s="36" t="s">
        <v>360</v>
      </c>
    </row>
    <row r="43" spans="1:5" ht="38.25">
      <c r="A43" s="39" t="s">
        <v>52</v>
      </c>
      <c r="E43" s="38" t="s">
        <v>361</v>
      </c>
    </row>
    <row r="44" spans="1:16" ht="12.75">
      <c r="A44" s="25" t="s">
        <v>45</v>
      </c>
      <c s="29" t="s">
        <v>98</v>
      </c>
      <c s="29" t="s">
        <v>80</v>
      </c>
      <c s="25" t="s">
        <v>47</v>
      </c>
      <c s="30" t="s">
        <v>81</v>
      </c>
      <c s="31" t="s">
        <v>82</v>
      </c>
      <c s="32">
        <v>19.5</v>
      </c>
      <c s="33">
        <v>0</v>
      </c>
      <c s="34">
        <f>ROUND(ROUND(H44,2)*ROUND(G44,3),2)</f>
      </c>
      <c r="O44">
        <f>(I44*21)/100</f>
      </c>
      <c t="s">
        <v>23</v>
      </c>
    </row>
    <row r="45" spans="1:5" ht="12.75">
      <c r="A45" s="35" t="s">
        <v>50</v>
      </c>
      <c r="E45" s="36" t="s">
        <v>360</v>
      </c>
    </row>
    <row r="46" spans="1:5" ht="38.25">
      <c r="A46" s="39" t="s">
        <v>52</v>
      </c>
      <c r="E46" s="38" t="s">
        <v>362</v>
      </c>
    </row>
    <row r="47" spans="1:16" ht="12.75">
      <c r="A47" s="25" t="s">
        <v>45</v>
      </c>
      <c s="29" t="s">
        <v>103</v>
      </c>
      <c s="29" t="s">
        <v>363</v>
      </c>
      <c s="25" t="s">
        <v>47</v>
      </c>
      <c s="30" t="s">
        <v>364</v>
      </c>
      <c s="31" t="s">
        <v>72</v>
      </c>
      <c s="32">
        <v>136.905</v>
      </c>
      <c s="33">
        <v>0</v>
      </c>
      <c s="34">
        <f>ROUND(ROUND(H47,2)*ROUND(G47,3),2)</f>
      </c>
      <c r="O47">
        <f>(I47*21)/100</f>
      </c>
      <c t="s">
        <v>23</v>
      </c>
    </row>
    <row r="48" spans="1:5" ht="76.5">
      <c r="A48" s="35" t="s">
        <v>50</v>
      </c>
      <c r="E48" s="36" t="s">
        <v>365</v>
      </c>
    </row>
    <row r="49" spans="1:5" ht="38.25">
      <c r="A49" s="39" t="s">
        <v>52</v>
      </c>
      <c r="E49" s="38" t="s">
        <v>366</v>
      </c>
    </row>
    <row r="50" spans="1:16" ht="12.75">
      <c r="A50" s="25" t="s">
        <v>45</v>
      </c>
      <c s="29" t="s">
        <v>107</v>
      </c>
      <c s="29" t="s">
        <v>367</v>
      </c>
      <c s="25" t="s">
        <v>47</v>
      </c>
      <c s="30" t="s">
        <v>368</v>
      </c>
      <c s="31" t="s">
        <v>72</v>
      </c>
      <c s="32">
        <v>108.2</v>
      </c>
      <c s="33">
        <v>0</v>
      </c>
      <c s="34">
        <f>ROUND(ROUND(H50,2)*ROUND(G50,3),2)</f>
      </c>
      <c r="O50">
        <f>(I50*21)/100</f>
      </c>
      <c t="s">
        <v>23</v>
      </c>
    </row>
    <row r="51" spans="1:5" ht="25.5">
      <c r="A51" s="35" t="s">
        <v>50</v>
      </c>
      <c r="E51" s="36" t="s">
        <v>369</v>
      </c>
    </row>
    <row r="52" spans="1:5" ht="38.25">
      <c r="A52" s="39" t="s">
        <v>52</v>
      </c>
      <c r="E52" s="38" t="s">
        <v>370</v>
      </c>
    </row>
    <row r="53" spans="1:16" ht="12.75">
      <c r="A53" s="25" t="s">
        <v>45</v>
      </c>
      <c s="29" t="s">
        <v>112</v>
      </c>
      <c s="29" t="s">
        <v>108</v>
      </c>
      <c s="25" t="s">
        <v>47</v>
      </c>
      <c s="30" t="s">
        <v>109</v>
      </c>
      <c s="31" t="s">
        <v>72</v>
      </c>
      <c s="32">
        <v>120.705</v>
      </c>
      <c s="33">
        <v>0</v>
      </c>
      <c s="34">
        <f>ROUND(ROUND(H53,2)*ROUND(G53,3),2)</f>
      </c>
      <c r="O53">
        <f>(I53*21)/100</f>
      </c>
      <c t="s">
        <v>23</v>
      </c>
    </row>
    <row r="54" spans="1:5" ht="25.5">
      <c r="A54" s="35" t="s">
        <v>50</v>
      </c>
      <c r="E54" s="36" t="s">
        <v>110</v>
      </c>
    </row>
    <row r="55" spans="1:5" ht="25.5">
      <c r="A55" s="39" t="s">
        <v>52</v>
      </c>
      <c r="E55" s="38" t="s">
        <v>371</v>
      </c>
    </row>
    <row r="56" spans="1:16" ht="12.75">
      <c r="A56" s="25" t="s">
        <v>45</v>
      </c>
      <c s="29" t="s">
        <v>117</v>
      </c>
      <c s="29" t="s">
        <v>372</v>
      </c>
      <c s="25" t="s">
        <v>47</v>
      </c>
      <c s="30" t="s">
        <v>373</v>
      </c>
      <c s="31" t="s">
        <v>72</v>
      </c>
      <c s="32">
        <v>245.105</v>
      </c>
      <c s="33">
        <v>0</v>
      </c>
      <c s="34">
        <f>ROUND(ROUND(H56,2)*ROUND(G56,3),2)</f>
      </c>
      <c r="O56">
        <f>(I56*21)/100</f>
      </c>
      <c t="s">
        <v>23</v>
      </c>
    </row>
    <row r="57" spans="1:5" ht="12.75">
      <c r="A57" s="35" t="s">
        <v>50</v>
      </c>
      <c r="E57" s="36" t="s">
        <v>47</v>
      </c>
    </row>
    <row r="58" spans="1:5" ht="38.25">
      <c r="A58" s="39" t="s">
        <v>52</v>
      </c>
      <c r="E58" s="38" t="s">
        <v>374</v>
      </c>
    </row>
    <row r="59" spans="1:16" ht="12.75">
      <c r="A59" s="25" t="s">
        <v>45</v>
      </c>
      <c s="29" t="s">
        <v>121</v>
      </c>
      <c s="29" t="s">
        <v>134</v>
      </c>
      <c s="25" t="s">
        <v>47</v>
      </c>
      <c s="30" t="s">
        <v>135</v>
      </c>
      <c s="31" t="s">
        <v>72</v>
      </c>
      <c s="32">
        <v>292.7</v>
      </c>
      <c s="33">
        <v>0</v>
      </c>
      <c s="34">
        <f>ROUND(ROUND(H59,2)*ROUND(G59,3),2)</f>
      </c>
      <c r="O59">
        <f>(I59*21)/100</f>
      </c>
      <c t="s">
        <v>23</v>
      </c>
    </row>
    <row r="60" spans="1:5" ht="12.75">
      <c r="A60" s="35" t="s">
        <v>50</v>
      </c>
      <c r="E60" s="36" t="s">
        <v>47</v>
      </c>
    </row>
    <row r="61" spans="1:5" ht="38.25">
      <c r="A61" s="39" t="s">
        <v>52</v>
      </c>
      <c r="E61" s="38" t="s">
        <v>375</v>
      </c>
    </row>
    <row r="62" spans="1:16" ht="12.75">
      <c r="A62" s="25" t="s">
        <v>45</v>
      </c>
      <c s="29" t="s">
        <v>125</v>
      </c>
      <c s="29" t="s">
        <v>376</v>
      </c>
      <c s="25" t="s">
        <v>47</v>
      </c>
      <c s="30" t="s">
        <v>377</v>
      </c>
      <c s="31" t="s">
        <v>72</v>
      </c>
      <c s="32">
        <v>13.3</v>
      </c>
      <c s="33">
        <v>0</v>
      </c>
      <c s="34">
        <f>ROUND(ROUND(H62,2)*ROUND(G62,3),2)</f>
      </c>
      <c r="O62">
        <f>(I62*21)/100</f>
      </c>
      <c t="s">
        <v>23</v>
      </c>
    </row>
    <row r="63" spans="1:5" ht="12.75">
      <c r="A63" s="35" t="s">
        <v>50</v>
      </c>
      <c r="E63" s="36" t="s">
        <v>47</v>
      </c>
    </row>
    <row r="64" spans="1:5" ht="38.25">
      <c r="A64" s="39" t="s">
        <v>52</v>
      </c>
      <c r="E64" s="38" t="s">
        <v>378</v>
      </c>
    </row>
    <row r="65" spans="1:16" ht="12.75">
      <c r="A65" s="25" t="s">
        <v>45</v>
      </c>
      <c s="29" t="s">
        <v>129</v>
      </c>
      <c s="29" t="s">
        <v>144</v>
      </c>
      <c s="25" t="s">
        <v>86</v>
      </c>
      <c s="30" t="s">
        <v>145</v>
      </c>
      <c s="31" t="s">
        <v>115</v>
      </c>
      <c s="32">
        <v>531.3</v>
      </c>
      <c s="33">
        <v>0</v>
      </c>
      <c s="34">
        <f>ROUND(ROUND(H65,2)*ROUND(G65,3),2)</f>
      </c>
      <c r="O65">
        <f>(I65*21)/100</f>
      </c>
      <c t="s">
        <v>23</v>
      </c>
    </row>
    <row r="66" spans="1:5" ht="12.75">
      <c r="A66" s="35" t="s">
        <v>50</v>
      </c>
      <c r="E66" s="36" t="s">
        <v>146</v>
      </c>
    </row>
    <row r="67" spans="1:5" ht="25.5">
      <c r="A67" s="39" t="s">
        <v>52</v>
      </c>
      <c r="E67" s="38" t="s">
        <v>379</v>
      </c>
    </row>
    <row r="68" spans="1:16" ht="12.75">
      <c r="A68" s="25" t="s">
        <v>45</v>
      </c>
      <c s="29" t="s">
        <v>133</v>
      </c>
      <c s="29" t="s">
        <v>144</v>
      </c>
      <c s="25" t="s">
        <v>90</v>
      </c>
      <c s="30" t="s">
        <v>145</v>
      </c>
      <c s="31" t="s">
        <v>115</v>
      </c>
      <c s="32">
        <v>1227.6</v>
      </c>
      <c s="33">
        <v>0</v>
      </c>
      <c s="34">
        <f>ROUND(ROUND(H68,2)*ROUND(G68,3),2)</f>
      </c>
      <c r="O68">
        <f>(I68*21)/100</f>
      </c>
      <c t="s">
        <v>23</v>
      </c>
    </row>
    <row r="69" spans="1:5" ht="12.75">
      <c r="A69" s="35" t="s">
        <v>50</v>
      </c>
      <c r="E69" s="36" t="s">
        <v>380</v>
      </c>
    </row>
    <row r="70" spans="1:5" ht="25.5">
      <c r="A70" s="39" t="s">
        <v>52</v>
      </c>
      <c r="E70" s="38" t="s">
        <v>381</v>
      </c>
    </row>
    <row r="71" spans="1:16" ht="12.75">
      <c r="A71" s="25" t="s">
        <v>45</v>
      </c>
      <c s="29" t="s">
        <v>138</v>
      </c>
      <c s="29" t="s">
        <v>149</v>
      </c>
      <c s="25" t="s">
        <v>47</v>
      </c>
      <c s="30" t="s">
        <v>150</v>
      </c>
      <c s="31" t="s">
        <v>115</v>
      </c>
      <c s="32">
        <v>804.7</v>
      </c>
      <c s="33">
        <v>0</v>
      </c>
      <c s="34">
        <f>ROUND(ROUND(H71,2)*ROUND(G71,3),2)</f>
      </c>
      <c r="O71">
        <f>(I71*21)/100</f>
      </c>
      <c t="s">
        <v>23</v>
      </c>
    </row>
    <row r="72" spans="1:5" ht="12.75">
      <c r="A72" s="35" t="s">
        <v>50</v>
      </c>
      <c r="E72" s="36" t="s">
        <v>151</v>
      </c>
    </row>
    <row r="73" spans="1:5" ht="25.5">
      <c r="A73" s="39" t="s">
        <v>52</v>
      </c>
      <c r="E73" s="38" t="s">
        <v>382</v>
      </c>
    </row>
    <row r="74" spans="1:16" ht="12.75">
      <c r="A74" s="25" t="s">
        <v>45</v>
      </c>
      <c s="29" t="s">
        <v>143</v>
      </c>
      <c s="29" t="s">
        <v>159</v>
      </c>
      <c s="25" t="s">
        <v>47</v>
      </c>
      <c s="30" t="s">
        <v>160</v>
      </c>
      <c s="31" t="s">
        <v>115</v>
      </c>
      <c s="32">
        <v>804.7</v>
      </c>
      <c s="33">
        <v>0</v>
      </c>
      <c s="34">
        <f>ROUND(ROUND(H74,2)*ROUND(G74,3),2)</f>
      </c>
      <c r="O74">
        <f>(I74*21)/100</f>
      </c>
      <c t="s">
        <v>23</v>
      </c>
    </row>
    <row r="75" spans="1:5" ht="12.75">
      <c r="A75" s="35" t="s">
        <v>50</v>
      </c>
      <c r="E75" s="36" t="s">
        <v>161</v>
      </c>
    </row>
    <row r="76" spans="1:5" ht="38.25">
      <c r="A76" s="39" t="s">
        <v>52</v>
      </c>
      <c r="E76" s="38" t="s">
        <v>383</v>
      </c>
    </row>
    <row r="77" spans="1:16" ht="12.75">
      <c r="A77" s="25" t="s">
        <v>45</v>
      </c>
      <c s="29" t="s">
        <v>148</v>
      </c>
      <c s="29" t="s">
        <v>164</v>
      </c>
      <c s="25" t="s">
        <v>47</v>
      </c>
      <c s="30" t="s">
        <v>165</v>
      </c>
      <c s="31" t="s">
        <v>115</v>
      </c>
      <c s="32">
        <v>804.7</v>
      </c>
      <c s="33">
        <v>0</v>
      </c>
      <c s="34">
        <f>ROUND(ROUND(H77,2)*ROUND(G77,3),2)</f>
      </c>
      <c r="O77">
        <f>(I77*21)/100</f>
      </c>
      <c t="s">
        <v>23</v>
      </c>
    </row>
    <row r="78" spans="1:5" ht="12.75">
      <c r="A78" s="35" t="s">
        <v>50</v>
      </c>
      <c r="E78" s="36" t="s">
        <v>166</v>
      </c>
    </row>
    <row r="79" spans="1:5" ht="25.5">
      <c r="A79" s="39" t="s">
        <v>52</v>
      </c>
      <c r="E79" s="38" t="s">
        <v>382</v>
      </c>
    </row>
    <row r="80" spans="1:16" ht="12.75">
      <c r="A80" s="25" t="s">
        <v>45</v>
      </c>
      <c s="29" t="s">
        <v>153</v>
      </c>
      <c s="29" t="s">
        <v>168</v>
      </c>
      <c s="25" t="s">
        <v>47</v>
      </c>
      <c s="30" t="s">
        <v>169</v>
      </c>
      <c s="31" t="s">
        <v>115</v>
      </c>
      <c s="32">
        <v>804.7</v>
      </c>
      <c s="33">
        <v>0</v>
      </c>
      <c s="34">
        <f>ROUND(ROUND(H80,2)*ROUND(G80,3),2)</f>
      </c>
      <c r="O80">
        <f>(I80*21)/100</f>
      </c>
      <c t="s">
        <v>23</v>
      </c>
    </row>
    <row r="81" spans="1:5" ht="12.75">
      <c r="A81" s="35" t="s">
        <v>50</v>
      </c>
      <c r="E81" s="36" t="s">
        <v>170</v>
      </c>
    </row>
    <row r="82" spans="1:5" ht="25.5">
      <c r="A82" s="39" t="s">
        <v>52</v>
      </c>
      <c r="E82" s="38" t="s">
        <v>382</v>
      </c>
    </row>
    <row r="83" spans="1:16" ht="12.75">
      <c r="A83" s="25" t="s">
        <v>45</v>
      </c>
      <c s="29" t="s">
        <v>158</v>
      </c>
      <c s="29" t="s">
        <v>172</v>
      </c>
      <c s="25" t="s">
        <v>47</v>
      </c>
      <c s="30" t="s">
        <v>173</v>
      </c>
      <c s="31" t="s">
        <v>67</v>
      </c>
      <c s="32">
        <v>1</v>
      </c>
      <c s="33">
        <v>0</v>
      </c>
      <c s="34">
        <f>ROUND(ROUND(H83,2)*ROUND(G83,3),2)</f>
      </c>
      <c r="O83">
        <f>(I83*21)/100</f>
      </c>
      <c t="s">
        <v>23</v>
      </c>
    </row>
    <row r="84" spans="1:5" ht="12.75">
      <c r="A84" s="35" t="s">
        <v>50</v>
      </c>
      <c r="E84" s="36" t="s">
        <v>174</v>
      </c>
    </row>
    <row r="85" spans="1:5" ht="38.25">
      <c r="A85" s="39" t="s">
        <v>52</v>
      </c>
      <c r="E85" s="38" t="s">
        <v>384</v>
      </c>
    </row>
    <row r="86" spans="1:16" ht="25.5">
      <c r="A86" s="25" t="s">
        <v>45</v>
      </c>
      <c s="29" t="s">
        <v>163</v>
      </c>
      <c s="29" t="s">
        <v>181</v>
      </c>
      <c s="25" t="s">
        <v>47</v>
      </c>
      <c s="30" t="s">
        <v>182</v>
      </c>
      <c s="31" t="s">
        <v>67</v>
      </c>
      <c s="32">
        <v>1</v>
      </c>
      <c s="33">
        <v>0</v>
      </c>
      <c s="34">
        <f>ROUND(ROUND(H86,2)*ROUND(G86,3),2)</f>
      </c>
      <c r="O86">
        <f>(I86*21)/100</f>
      </c>
      <c t="s">
        <v>23</v>
      </c>
    </row>
    <row r="87" spans="1:5" ht="12.75">
      <c r="A87" s="35" t="s">
        <v>50</v>
      </c>
      <c r="E87" s="36" t="s">
        <v>183</v>
      </c>
    </row>
    <row r="88" spans="1:5" ht="38.25">
      <c r="A88" s="37" t="s">
        <v>52</v>
      </c>
      <c r="E88" s="38" t="s">
        <v>384</v>
      </c>
    </row>
    <row r="89" spans="1:18" ht="12.75" customHeight="1">
      <c r="A89" s="6" t="s">
        <v>43</v>
      </c>
      <c s="6"/>
      <c s="41" t="s">
        <v>35</v>
      </c>
      <c s="6"/>
      <c s="27" t="s">
        <v>195</v>
      </c>
      <c s="6"/>
      <c s="6"/>
      <c s="6"/>
      <c s="42">
        <f>0+Q89</f>
      </c>
      <c r="O89">
        <f>0+R89</f>
      </c>
      <c r="Q89">
        <f>0+I90+I93+I96+I99+I102+I105+I108+I111+I114+I117+I120</f>
      </c>
      <c>
        <f>0+O90+O93+O96+O99+O102+O105+O108+O111+O114+O117+O120</f>
      </c>
    </row>
    <row r="90" spans="1:16" ht="12.75">
      <c r="A90" s="25" t="s">
        <v>45</v>
      </c>
      <c s="29" t="s">
        <v>167</v>
      </c>
      <c s="29" t="s">
        <v>385</v>
      </c>
      <c s="25" t="s">
        <v>47</v>
      </c>
      <c s="30" t="s">
        <v>386</v>
      </c>
      <c s="31" t="s">
        <v>115</v>
      </c>
      <c s="32">
        <v>1116</v>
      </c>
      <c s="33">
        <v>0</v>
      </c>
      <c s="34">
        <f>ROUND(ROUND(H90,2)*ROUND(G90,3),2)</f>
      </c>
      <c r="O90">
        <f>(I90*21)/100</f>
      </c>
      <c t="s">
        <v>23</v>
      </c>
    </row>
    <row r="91" spans="1:5" ht="12.75">
      <c r="A91" s="35" t="s">
        <v>50</v>
      </c>
      <c r="E91" s="36" t="s">
        <v>387</v>
      </c>
    </row>
    <row r="92" spans="1:5" ht="38.25">
      <c r="A92" s="39" t="s">
        <v>52</v>
      </c>
      <c r="E92" s="38" t="s">
        <v>388</v>
      </c>
    </row>
    <row r="93" spans="1:16" ht="12.75">
      <c r="A93" s="25" t="s">
        <v>45</v>
      </c>
      <c s="29" t="s">
        <v>171</v>
      </c>
      <c s="29" t="s">
        <v>202</v>
      </c>
      <c s="25" t="s">
        <v>47</v>
      </c>
      <c s="30" t="s">
        <v>203</v>
      </c>
      <c s="31" t="s">
        <v>115</v>
      </c>
      <c s="32">
        <v>483</v>
      </c>
      <c s="33">
        <v>0</v>
      </c>
      <c s="34">
        <f>ROUND(ROUND(H93,2)*ROUND(G93,3),2)</f>
      </c>
      <c r="O93">
        <f>(I93*21)/100</f>
      </c>
      <c t="s">
        <v>23</v>
      </c>
    </row>
    <row r="94" spans="1:5" ht="12.75">
      <c r="A94" s="35" t="s">
        <v>50</v>
      </c>
      <c r="E94" s="36" t="s">
        <v>389</v>
      </c>
    </row>
    <row r="95" spans="1:5" ht="38.25">
      <c r="A95" s="39" t="s">
        <v>52</v>
      </c>
      <c r="E95" s="38" t="s">
        <v>390</v>
      </c>
    </row>
    <row r="96" spans="1:16" ht="12.75">
      <c r="A96" s="25" t="s">
        <v>45</v>
      </c>
      <c s="29" t="s">
        <v>176</v>
      </c>
      <c s="29" t="s">
        <v>391</v>
      </c>
      <c s="25" t="s">
        <v>47</v>
      </c>
      <c s="30" t="s">
        <v>392</v>
      </c>
      <c s="31" t="s">
        <v>115</v>
      </c>
      <c s="32">
        <v>6.8</v>
      </c>
      <c s="33">
        <v>0</v>
      </c>
      <c s="34">
        <f>ROUND(ROUND(H96,2)*ROUND(G96,3),2)</f>
      </c>
      <c r="O96">
        <f>(I96*21)/100</f>
      </c>
      <c t="s">
        <v>23</v>
      </c>
    </row>
    <row r="97" spans="1:5" ht="12.75">
      <c r="A97" s="35" t="s">
        <v>50</v>
      </c>
      <c r="E97" s="36" t="s">
        <v>393</v>
      </c>
    </row>
    <row r="98" spans="1:5" ht="38.25">
      <c r="A98" s="39" t="s">
        <v>52</v>
      </c>
      <c r="E98" s="38" t="s">
        <v>394</v>
      </c>
    </row>
    <row r="99" spans="1:16" ht="12.75">
      <c r="A99" s="25" t="s">
        <v>45</v>
      </c>
      <c s="29" t="s">
        <v>180</v>
      </c>
      <c s="29" t="s">
        <v>395</v>
      </c>
      <c s="25" t="s">
        <v>47</v>
      </c>
      <c s="30" t="s">
        <v>396</v>
      </c>
      <c s="31" t="s">
        <v>115</v>
      </c>
      <c s="32">
        <v>176</v>
      </c>
      <c s="33">
        <v>0</v>
      </c>
      <c s="34">
        <f>ROUND(ROUND(H99,2)*ROUND(G99,3),2)</f>
      </c>
      <c r="O99">
        <f>(I99*21)/100</f>
      </c>
      <c t="s">
        <v>23</v>
      </c>
    </row>
    <row r="100" spans="1:5" ht="25.5">
      <c r="A100" s="35" t="s">
        <v>50</v>
      </c>
      <c r="E100" s="36" t="s">
        <v>397</v>
      </c>
    </row>
    <row r="101" spans="1:5" ht="89.25">
      <c r="A101" s="39" t="s">
        <v>52</v>
      </c>
      <c r="E101" s="38" t="s">
        <v>398</v>
      </c>
    </row>
    <row r="102" spans="1:16" ht="12.75">
      <c r="A102" s="25" t="s">
        <v>45</v>
      </c>
      <c s="29" t="s">
        <v>185</v>
      </c>
      <c s="29" t="s">
        <v>399</v>
      </c>
      <c s="25" t="s">
        <v>47</v>
      </c>
      <c s="30" t="s">
        <v>400</v>
      </c>
      <c s="31" t="s">
        <v>115</v>
      </c>
      <c s="32">
        <v>18.9</v>
      </c>
      <c s="33">
        <v>0</v>
      </c>
      <c s="34">
        <f>ROUND(ROUND(H102,2)*ROUND(G102,3),2)</f>
      </c>
      <c r="O102">
        <f>(I102*21)/100</f>
      </c>
      <c t="s">
        <v>23</v>
      </c>
    </row>
    <row r="103" spans="1:5" ht="25.5">
      <c r="A103" s="35" t="s">
        <v>50</v>
      </c>
      <c r="E103" s="36" t="s">
        <v>401</v>
      </c>
    </row>
    <row r="104" spans="1:5" ht="38.25">
      <c r="A104" s="39" t="s">
        <v>52</v>
      </c>
      <c r="E104" s="38" t="s">
        <v>402</v>
      </c>
    </row>
    <row r="105" spans="1:16" ht="12.75">
      <c r="A105" s="25" t="s">
        <v>45</v>
      </c>
      <c s="29" t="s">
        <v>191</v>
      </c>
      <c s="29" t="s">
        <v>403</v>
      </c>
      <c s="25" t="s">
        <v>47</v>
      </c>
      <c s="30" t="s">
        <v>404</v>
      </c>
      <c s="31" t="s">
        <v>115</v>
      </c>
      <c s="32">
        <v>1076.1</v>
      </c>
      <c s="33">
        <v>0</v>
      </c>
      <c s="34">
        <f>ROUND(ROUND(H105,2)*ROUND(G105,3),2)</f>
      </c>
      <c r="O105">
        <f>(I105*21)/100</f>
      </c>
      <c t="s">
        <v>23</v>
      </c>
    </row>
    <row r="106" spans="1:5" ht="25.5">
      <c r="A106" s="35" t="s">
        <v>50</v>
      </c>
      <c r="E106" s="36" t="s">
        <v>405</v>
      </c>
    </row>
    <row r="107" spans="1:5" ht="38.25">
      <c r="A107" s="39" t="s">
        <v>52</v>
      </c>
      <c r="E107" s="38" t="s">
        <v>406</v>
      </c>
    </row>
    <row r="108" spans="1:16" ht="12.75">
      <c r="A108" s="25" t="s">
        <v>45</v>
      </c>
      <c s="29" t="s">
        <v>196</v>
      </c>
      <c s="29" t="s">
        <v>407</v>
      </c>
      <c s="25" t="s">
        <v>47</v>
      </c>
      <c s="30" t="s">
        <v>408</v>
      </c>
      <c s="31" t="s">
        <v>115</v>
      </c>
      <c s="32">
        <v>273.8</v>
      </c>
      <c s="33">
        <v>0</v>
      </c>
      <c s="34">
        <f>ROUND(ROUND(H108,2)*ROUND(G108,3),2)</f>
      </c>
      <c r="O108">
        <f>(I108*21)/100</f>
      </c>
      <c t="s">
        <v>23</v>
      </c>
    </row>
    <row r="109" spans="1:5" ht="25.5">
      <c r="A109" s="35" t="s">
        <v>50</v>
      </c>
      <c r="E109" s="36" t="s">
        <v>409</v>
      </c>
    </row>
    <row r="110" spans="1:5" ht="38.25">
      <c r="A110" s="39" t="s">
        <v>52</v>
      </c>
      <c r="E110" s="38" t="s">
        <v>410</v>
      </c>
    </row>
    <row r="111" spans="1:16" ht="12.75">
      <c r="A111" s="25" t="s">
        <v>45</v>
      </c>
      <c s="29" t="s">
        <v>201</v>
      </c>
      <c s="29" t="s">
        <v>411</v>
      </c>
      <c s="25" t="s">
        <v>47</v>
      </c>
      <c s="30" t="s">
        <v>412</v>
      </c>
      <c s="31" t="s">
        <v>115</v>
      </c>
      <c s="32">
        <v>6.6</v>
      </c>
      <c s="33">
        <v>0</v>
      </c>
      <c s="34">
        <f>ROUND(ROUND(H111,2)*ROUND(G111,3),2)</f>
      </c>
      <c r="O111">
        <f>(I111*21)/100</f>
      </c>
      <c t="s">
        <v>23</v>
      </c>
    </row>
    <row r="112" spans="1:5" ht="25.5">
      <c r="A112" s="35" t="s">
        <v>50</v>
      </c>
      <c r="E112" s="36" t="s">
        <v>413</v>
      </c>
    </row>
    <row r="113" spans="1:5" ht="38.25">
      <c r="A113" s="39" t="s">
        <v>52</v>
      </c>
      <c r="E113" s="38" t="s">
        <v>414</v>
      </c>
    </row>
    <row r="114" spans="1:16" ht="25.5">
      <c r="A114" s="25" t="s">
        <v>45</v>
      </c>
      <c s="29" t="s">
        <v>206</v>
      </c>
      <c s="29" t="s">
        <v>415</v>
      </c>
      <c s="25" t="s">
        <v>47</v>
      </c>
      <c s="30" t="s">
        <v>416</v>
      </c>
      <c s="31" t="s">
        <v>115</v>
      </c>
      <c s="32">
        <v>33.3</v>
      </c>
      <c s="33">
        <v>0</v>
      </c>
      <c s="34">
        <f>ROUND(ROUND(H114,2)*ROUND(G114,3),2)</f>
      </c>
      <c r="O114">
        <f>(I114*21)/100</f>
      </c>
      <c t="s">
        <v>23</v>
      </c>
    </row>
    <row r="115" spans="1:5" ht="25.5">
      <c r="A115" s="35" t="s">
        <v>50</v>
      </c>
      <c r="E115" s="36" t="s">
        <v>417</v>
      </c>
    </row>
    <row r="116" spans="1:5" ht="38.25">
      <c r="A116" s="39" t="s">
        <v>52</v>
      </c>
      <c r="E116" s="38" t="s">
        <v>418</v>
      </c>
    </row>
    <row r="117" spans="1:16" ht="12.75">
      <c r="A117" s="25" t="s">
        <v>45</v>
      </c>
      <c s="29" t="s">
        <v>211</v>
      </c>
      <c s="29" t="s">
        <v>419</v>
      </c>
      <c s="25" t="s">
        <v>47</v>
      </c>
      <c s="30" t="s">
        <v>420</v>
      </c>
      <c s="31" t="s">
        <v>115</v>
      </c>
      <c s="32">
        <v>7.5</v>
      </c>
      <c s="33">
        <v>0</v>
      </c>
      <c s="34">
        <f>ROUND(ROUND(H117,2)*ROUND(G117,3),2)</f>
      </c>
      <c r="O117">
        <f>(I117*21)/100</f>
      </c>
      <c t="s">
        <v>23</v>
      </c>
    </row>
    <row r="118" spans="1:5" ht="25.5">
      <c r="A118" s="35" t="s">
        <v>50</v>
      </c>
      <c r="E118" s="36" t="s">
        <v>421</v>
      </c>
    </row>
    <row r="119" spans="1:5" ht="38.25">
      <c r="A119" s="39" t="s">
        <v>52</v>
      </c>
      <c r="E119" s="38" t="s">
        <v>422</v>
      </c>
    </row>
    <row r="120" spans="1:16" ht="12.75">
      <c r="A120" s="25" t="s">
        <v>45</v>
      </c>
      <c s="29" t="s">
        <v>216</v>
      </c>
      <c s="29" t="s">
        <v>423</v>
      </c>
      <c s="25" t="s">
        <v>47</v>
      </c>
      <c s="30" t="s">
        <v>424</v>
      </c>
      <c s="31" t="s">
        <v>115</v>
      </c>
      <c s="32">
        <v>45.1</v>
      </c>
      <c s="33">
        <v>0</v>
      </c>
      <c s="34">
        <f>ROUND(ROUND(H120,2)*ROUND(G120,3),2)</f>
      </c>
      <c r="O120">
        <f>(I120*21)/100</f>
      </c>
      <c t="s">
        <v>23</v>
      </c>
    </row>
    <row r="121" spans="1:5" ht="12.75">
      <c r="A121" s="35" t="s">
        <v>50</v>
      </c>
      <c r="E121" s="36" t="s">
        <v>47</v>
      </c>
    </row>
    <row r="122" spans="1:5" ht="38.25">
      <c r="A122" s="37" t="s">
        <v>52</v>
      </c>
      <c r="E122" s="38" t="s">
        <v>425</v>
      </c>
    </row>
    <row r="123" spans="1:18" ht="12.75" customHeight="1">
      <c r="A123" s="6" t="s">
        <v>43</v>
      </c>
      <c s="6"/>
      <c s="41" t="s">
        <v>75</v>
      </c>
      <c s="6"/>
      <c s="27" t="s">
        <v>426</v>
      </c>
      <c s="6"/>
      <c s="6"/>
      <c s="6"/>
      <c s="42">
        <f>0+Q123</f>
      </c>
      <c r="O123">
        <f>0+R123</f>
      </c>
      <c r="Q123">
        <f>0+I124</f>
      </c>
      <c>
        <f>0+O124</f>
      </c>
    </row>
    <row r="124" spans="1:16" ht="12.75">
      <c r="A124" s="25" t="s">
        <v>45</v>
      </c>
      <c s="29" t="s">
        <v>221</v>
      </c>
      <c s="29" t="s">
        <v>427</v>
      </c>
      <c s="25" t="s">
        <v>47</v>
      </c>
      <c s="30" t="s">
        <v>428</v>
      </c>
      <c s="31" t="s">
        <v>115</v>
      </c>
      <c s="32">
        <v>51.4</v>
      </c>
      <c s="33">
        <v>0</v>
      </c>
      <c s="34">
        <f>ROUND(ROUND(H124,2)*ROUND(G124,3),2)</f>
      </c>
      <c r="O124">
        <f>(I124*21)/100</f>
      </c>
      <c t="s">
        <v>23</v>
      </c>
    </row>
    <row r="125" spans="1:5" ht="12.75">
      <c r="A125" s="35" t="s">
        <v>50</v>
      </c>
      <c r="E125" s="36" t="s">
        <v>47</v>
      </c>
    </row>
    <row r="126" spans="1:5" ht="38.25">
      <c r="A126" s="37" t="s">
        <v>52</v>
      </c>
      <c r="E126" s="38" t="s">
        <v>429</v>
      </c>
    </row>
    <row r="127" spans="1:18" ht="12.75" customHeight="1">
      <c r="A127" s="6" t="s">
        <v>43</v>
      </c>
      <c s="6"/>
      <c s="41" t="s">
        <v>79</v>
      </c>
      <c s="6"/>
      <c s="27" t="s">
        <v>247</v>
      </c>
      <c s="6"/>
      <c s="6"/>
      <c s="6"/>
      <c s="42">
        <f>0+Q127</f>
      </c>
      <c r="O127">
        <f>0+R127</f>
      </c>
      <c r="Q127">
        <f>0+I128</f>
      </c>
      <c>
        <f>0+O128</f>
      </c>
    </row>
    <row r="128" spans="1:16" ht="12.75">
      <c r="A128" s="25" t="s">
        <v>45</v>
      </c>
      <c s="29" t="s">
        <v>224</v>
      </c>
      <c s="29" t="s">
        <v>430</v>
      </c>
      <c s="25" t="s">
        <v>47</v>
      </c>
      <c s="30" t="s">
        <v>431</v>
      </c>
      <c s="31" t="s">
        <v>82</v>
      </c>
      <c s="32">
        <v>119.9</v>
      </c>
      <c s="33">
        <v>0</v>
      </c>
      <c s="34">
        <f>ROUND(ROUND(H128,2)*ROUND(G128,3),2)</f>
      </c>
      <c r="O128">
        <f>(I128*21)/100</f>
      </c>
      <c t="s">
        <v>23</v>
      </c>
    </row>
    <row r="129" spans="1:5" ht="12.75">
      <c r="A129" s="35" t="s">
        <v>50</v>
      </c>
      <c r="E129" s="36" t="s">
        <v>432</v>
      </c>
    </row>
    <row r="130" spans="1:5" ht="38.25">
      <c r="A130" s="37" t="s">
        <v>52</v>
      </c>
      <c r="E130" s="38" t="s">
        <v>433</v>
      </c>
    </row>
    <row r="131" spans="1:18" ht="12.75" customHeight="1">
      <c r="A131" s="6" t="s">
        <v>43</v>
      </c>
      <c s="6"/>
      <c s="41" t="s">
        <v>40</v>
      </c>
      <c s="6"/>
      <c s="27" t="s">
        <v>272</v>
      </c>
      <c s="6"/>
      <c s="6"/>
      <c s="6"/>
      <c s="42">
        <f>0+Q131</f>
      </c>
      <c r="O131">
        <f>0+R131</f>
      </c>
      <c r="Q131">
        <f>0+I132+I135+I138+I141+I144+I147+I150+I153</f>
      </c>
      <c>
        <f>0+O132+O135+O138+O141+O144+O147+O150+O153</f>
      </c>
    </row>
    <row r="132" spans="1:16" ht="12.75">
      <c r="A132" s="25" t="s">
        <v>45</v>
      </c>
      <c s="29" t="s">
        <v>228</v>
      </c>
      <c s="29" t="s">
        <v>434</v>
      </c>
      <c s="25" t="s">
        <v>47</v>
      </c>
      <c s="30" t="s">
        <v>435</v>
      </c>
      <c s="31" t="s">
        <v>67</v>
      </c>
      <c s="32">
        <v>1</v>
      </c>
      <c s="33">
        <v>0</v>
      </c>
      <c s="34">
        <f>ROUND(ROUND(H132,2)*ROUND(G132,3),2)</f>
      </c>
      <c r="O132">
        <f>(I132*21)/100</f>
      </c>
      <c t="s">
        <v>23</v>
      </c>
    </row>
    <row r="133" spans="1:5" ht="12.75">
      <c r="A133" s="35" t="s">
        <v>50</v>
      </c>
      <c r="E133" s="36" t="s">
        <v>47</v>
      </c>
    </row>
    <row r="134" spans="1:5" ht="38.25">
      <c r="A134" s="39" t="s">
        <v>52</v>
      </c>
      <c r="E134" s="38" t="s">
        <v>436</v>
      </c>
    </row>
    <row r="135" spans="1:16" ht="12.75">
      <c r="A135" s="25" t="s">
        <v>45</v>
      </c>
      <c s="29" t="s">
        <v>232</v>
      </c>
      <c s="29" t="s">
        <v>437</v>
      </c>
      <c s="25" t="s">
        <v>86</v>
      </c>
      <c s="30" t="s">
        <v>438</v>
      </c>
      <c s="31" t="s">
        <v>67</v>
      </c>
      <c s="32">
        <v>2</v>
      </c>
      <c s="33">
        <v>0</v>
      </c>
      <c s="34">
        <f>ROUND(ROUND(H135,2)*ROUND(G135,3),2)</f>
      </c>
      <c r="O135">
        <f>(I135*21)/100</f>
      </c>
      <c t="s">
        <v>23</v>
      </c>
    </row>
    <row r="136" spans="1:5" ht="12.75">
      <c r="A136" s="35" t="s">
        <v>50</v>
      </c>
      <c r="E136" s="36" t="s">
        <v>439</v>
      </c>
    </row>
    <row r="137" spans="1:5" ht="38.25">
      <c r="A137" s="39" t="s">
        <v>52</v>
      </c>
      <c r="E137" s="38" t="s">
        <v>440</v>
      </c>
    </row>
    <row r="138" spans="1:16" ht="12.75">
      <c r="A138" s="25" t="s">
        <v>45</v>
      </c>
      <c s="29" t="s">
        <v>236</v>
      </c>
      <c s="29" t="s">
        <v>437</v>
      </c>
      <c s="25" t="s">
        <v>90</v>
      </c>
      <c s="30" t="s">
        <v>438</v>
      </c>
      <c s="31" t="s">
        <v>67</v>
      </c>
      <c s="32">
        <v>1</v>
      </c>
      <c s="33">
        <v>0</v>
      </c>
      <c s="34">
        <f>ROUND(ROUND(H138,2)*ROUND(G138,3),2)</f>
      </c>
      <c r="O138">
        <f>(I138*21)/100</f>
      </c>
      <c t="s">
        <v>23</v>
      </c>
    </row>
    <row r="139" spans="1:5" ht="12.75">
      <c r="A139" s="35" t="s">
        <v>50</v>
      </c>
      <c r="E139" s="36" t="s">
        <v>441</v>
      </c>
    </row>
    <row r="140" spans="1:5" ht="25.5">
      <c r="A140" s="39" t="s">
        <v>52</v>
      </c>
      <c r="E140" s="38" t="s">
        <v>442</v>
      </c>
    </row>
    <row r="141" spans="1:16" ht="12.75">
      <c r="A141" s="25" t="s">
        <v>45</v>
      </c>
      <c s="29" t="s">
        <v>242</v>
      </c>
      <c s="29" t="s">
        <v>443</v>
      </c>
      <c s="25" t="s">
        <v>47</v>
      </c>
      <c s="30" t="s">
        <v>444</v>
      </c>
      <c s="31" t="s">
        <v>72</v>
      </c>
      <c s="32">
        <v>27.816</v>
      </c>
      <c s="33">
        <v>0</v>
      </c>
      <c s="34">
        <f>ROUND(ROUND(H141,2)*ROUND(G141,3),2)</f>
      </c>
      <c r="O141">
        <f>(I141*21)/100</f>
      </c>
      <c t="s">
        <v>23</v>
      </c>
    </row>
    <row r="142" spans="1:5" ht="12.75">
      <c r="A142" s="35" t="s">
        <v>50</v>
      </c>
      <c r="E142" s="36" t="s">
        <v>47</v>
      </c>
    </row>
    <row r="143" spans="1:5" ht="38.25">
      <c r="A143" s="39" t="s">
        <v>52</v>
      </c>
      <c r="E143" s="38" t="s">
        <v>445</v>
      </c>
    </row>
    <row r="144" spans="1:16" ht="12.75">
      <c r="A144" s="25" t="s">
        <v>45</v>
      </c>
      <c s="29" t="s">
        <v>248</v>
      </c>
      <c s="29" t="s">
        <v>446</v>
      </c>
      <c s="25" t="s">
        <v>47</v>
      </c>
      <c s="30" t="s">
        <v>447</v>
      </c>
      <c s="31" t="s">
        <v>82</v>
      </c>
      <c s="32">
        <v>1131.5</v>
      </c>
      <c s="33">
        <v>0</v>
      </c>
      <c s="34">
        <f>ROUND(ROUND(H144,2)*ROUND(G144,3),2)</f>
      </c>
      <c r="O144">
        <f>(I144*21)/100</f>
      </c>
      <c t="s">
        <v>23</v>
      </c>
    </row>
    <row r="145" spans="1:5" ht="12.75">
      <c r="A145" s="35" t="s">
        <v>50</v>
      </c>
      <c r="E145" s="36" t="s">
        <v>47</v>
      </c>
    </row>
    <row r="146" spans="1:5" ht="38.25">
      <c r="A146" s="39" t="s">
        <v>52</v>
      </c>
      <c r="E146" s="38" t="s">
        <v>448</v>
      </c>
    </row>
    <row r="147" spans="1:16" ht="12.75">
      <c r="A147" s="25" t="s">
        <v>45</v>
      </c>
      <c s="29" t="s">
        <v>252</v>
      </c>
      <c s="29" t="s">
        <v>449</v>
      </c>
      <c s="25" t="s">
        <v>47</v>
      </c>
      <c s="30" t="s">
        <v>450</v>
      </c>
      <c s="31" t="s">
        <v>72</v>
      </c>
      <c s="32">
        <v>2.5</v>
      </c>
      <c s="33">
        <v>0</v>
      </c>
      <c s="34">
        <f>ROUND(ROUND(H147,2)*ROUND(G147,3),2)</f>
      </c>
      <c r="O147">
        <f>(I147*21)/100</f>
      </c>
      <c t="s">
        <v>23</v>
      </c>
    </row>
    <row r="148" spans="1:5" ht="38.25">
      <c r="A148" s="35" t="s">
        <v>50</v>
      </c>
      <c r="E148" s="36" t="s">
        <v>451</v>
      </c>
    </row>
    <row r="149" spans="1:5" ht="38.25">
      <c r="A149" s="39" t="s">
        <v>52</v>
      </c>
      <c r="E149" s="38" t="s">
        <v>452</v>
      </c>
    </row>
    <row r="150" spans="1:16" ht="12.75">
      <c r="A150" s="25" t="s">
        <v>45</v>
      </c>
      <c s="29" t="s">
        <v>256</v>
      </c>
      <c s="29" t="s">
        <v>453</v>
      </c>
      <c s="25" t="s">
        <v>47</v>
      </c>
      <c s="30" t="s">
        <v>454</v>
      </c>
      <c s="31" t="s">
        <v>67</v>
      </c>
      <c s="32">
        <v>1</v>
      </c>
      <c s="33">
        <v>0</v>
      </c>
      <c s="34">
        <f>ROUND(ROUND(H150,2)*ROUND(G150,3),2)</f>
      </c>
      <c r="O150">
        <f>(I150*21)/100</f>
      </c>
      <c t="s">
        <v>23</v>
      </c>
    </row>
    <row r="151" spans="1:5" ht="12.75">
      <c r="A151" s="35" t="s">
        <v>50</v>
      </c>
      <c r="E151" s="36" t="s">
        <v>439</v>
      </c>
    </row>
    <row r="152" spans="1:5" ht="38.25">
      <c r="A152" s="39" t="s">
        <v>52</v>
      </c>
      <c r="E152" s="38" t="s">
        <v>455</v>
      </c>
    </row>
    <row r="153" spans="1:16" ht="12.75">
      <c r="A153" s="25" t="s">
        <v>45</v>
      </c>
      <c s="29" t="s">
        <v>260</v>
      </c>
      <c s="29" t="s">
        <v>456</v>
      </c>
      <c s="25" t="s">
        <v>47</v>
      </c>
      <c s="30" t="s">
        <v>457</v>
      </c>
      <c s="31" t="s">
        <v>67</v>
      </c>
      <c s="32">
        <v>1</v>
      </c>
      <c s="33">
        <v>0</v>
      </c>
      <c s="34">
        <f>ROUND(ROUND(H153,2)*ROUND(G153,3),2)</f>
      </c>
      <c r="O153">
        <f>(I153*21)/100</f>
      </c>
      <c t="s">
        <v>23</v>
      </c>
    </row>
    <row r="154" spans="1:5" ht="12.75">
      <c r="A154" s="35" t="s">
        <v>50</v>
      </c>
      <c r="E154" s="36" t="s">
        <v>458</v>
      </c>
    </row>
    <row r="155" spans="1:5" ht="38.25">
      <c r="A155" s="37" t="s">
        <v>52</v>
      </c>
      <c r="E155" s="38" t="s">
        <v>459</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0+O9+O22+O53+O60+O67+O74</f>
      </c>
      <c t="s">
        <v>22</v>
      </c>
    </row>
    <row r="3" spans="1:16" ht="15" customHeight="1">
      <c r="A3" t="s">
        <v>12</v>
      </c>
      <c s="12" t="s">
        <v>14</v>
      </c>
      <c s="13" t="s">
        <v>15</v>
      </c>
      <c s="1"/>
      <c s="14" t="s">
        <v>16</v>
      </c>
      <c s="1"/>
      <c s="9"/>
      <c s="8" t="s">
        <v>460</v>
      </c>
      <c s="43">
        <f>0+I9+I22+I53+I60+I67+I74</f>
      </c>
      <c r="O3" t="s">
        <v>19</v>
      </c>
      <c t="s">
        <v>23</v>
      </c>
    </row>
    <row r="4" spans="1:16" ht="15" customHeight="1">
      <c r="A4" t="s">
        <v>17</v>
      </c>
      <c s="12" t="s">
        <v>325</v>
      </c>
      <c s="13" t="s">
        <v>326</v>
      </c>
      <c s="1"/>
      <c s="14" t="s">
        <v>327</v>
      </c>
      <c s="1"/>
      <c s="1"/>
      <c s="11"/>
      <c s="11"/>
      <c r="O4" t="s">
        <v>20</v>
      </c>
      <c t="s">
        <v>23</v>
      </c>
    </row>
    <row r="5" spans="1:16" ht="12.75" customHeight="1">
      <c r="A5" t="s">
        <v>328</v>
      </c>
      <c s="16" t="s">
        <v>18</v>
      </c>
      <c s="17" t="s">
        <v>460</v>
      </c>
      <c s="6"/>
      <c s="18" t="s">
        <v>461</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0+I10+I13+I16+I19</f>
      </c>
      <c>
        <f>0+O10+O13+O16+O19</f>
      </c>
    </row>
    <row r="10" spans="1:16" ht="12.75">
      <c r="A10" s="25" t="s">
        <v>45</v>
      </c>
      <c s="29" t="s">
        <v>29</v>
      </c>
      <c s="29" t="s">
        <v>332</v>
      </c>
      <c s="25" t="s">
        <v>86</v>
      </c>
      <c s="30" t="s">
        <v>333</v>
      </c>
      <c s="31" t="s">
        <v>49</v>
      </c>
      <c s="32">
        <v>248.955</v>
      </c>
      <c s="33">
        <v>0</v>
      </c>
      <c s="34">
        <f>ROUND(ROUND(H10,2)*ROUND(G10,3),2)</f>
      </c>
      <c r="O10">
        <f>(I10*21)/100</f>
      </c>
      <c t="s">
        <v>23</v>
      </c>
    </row>
    <row r="11" spans="1:5" ht="12.75">
      <c r="A11" s="35" t="s">
        <v>50</v>
      </c>
      <c r="E11" s="36" t="s">
        <v>334</v>
      </c>
    </row>
    <row r="12" spans="1:5" ht="38.25">
      <c r="A12" s="39" t="s">
        <v>52</v>
      </c>
      <c r="E12" s="38" t="s">
        <v>463</v>
      </c>
    </row>
    <row r="13" spans="1:16" ht="12.75">
      <c r="A13" s="25" t="s">
        <v>45</v>
      </c>
      <c s="29" t="s">
        <v>23</v>
      </c>
      <c s="29" t="s">
        <v>332</v>
      </c>
      <c s="25" t="s">
        <v>90</v>
      </c>
      <c s="30" t="s">
        <v>333</v>
      </c>
      <c s="31" t="s">
        <v>49</v>
      </c>
      <c s="32">
        <v>81.705</v>
      </c>
      <c s="33">
        <v>0</v>
      </c>
      <c s="34">
        <f>ROUND(ROUND(H13,2)*ROUND(G13,3),2)</f>
      </c>
      <c r="O13">
        <f>(I13*21)/100</f>
      </c>
      <c t="s">
        <v>23</v>
      </c>
    </row>
    <row r="14" spans="1:5" ht="12.75">
      <c r="A14" s="35" t="s">
        <v>50</v>
      </c>
      <c r="E14" s="36" t="s">
        <v>464</v>
      </c>
    </row>
    <row r="15" spans="1:5" ht="12.75">
      <c r="A15" s="39" t="s">
        <v>52</v>
      </c>
      <c r="E15" s="38" t="s">
        <v>465</v>
      </c>
    </row>
    <row r="16" spans="1:16" ht="12.75">
      <c r="A16" s="25" t="s">
        <v>45</v>
      </c>
      <c s="29" t="s">
        <v>22</v>
      </c>
      <c s="29" t="s">
        <v>60</v>
      </c>
      <c s="25" t="s">
        <v>47</v>
      </c>
      <c s="30" t="s">
        <v>61</v>
      </c>
      <c s="31" t="s">
        <v>49</v>
      </c>
      <c s="32">
        <v>25.191</v>
      </c>
      <c s="33">
        <v>0</v>
      </c>
      <c s="34">
        <f>ROUND(ROUND(H16,2)*ROUND(G16,3),2)</f>
      </c>
      <c r="O16">
        <f>(I16*21)/100</f>
      </c>
      <c t="s">
        <v>23</v>
      </c>
    </row>
    <row r="17" spans="1:5" ht="12.75">
      <c r="A17" s="35" t="s">
        <v>50</v>
      </c>
      <c r="E17" s="36" t="s">
        <v>62</v>
      </c>
    </row>
    <row r="18" spans="1:5" ht="25.5">
      <c r="A18" s="39" t="s">
        <v>52</v>
      </c>
      <c r="E18" s="38" t="s">
        <v>466</v>
      </c>
    </row>
    <row r="19" spans="1:16" ht="12.75">
      <c r="A19" s="25" t="s">
        <v>45</v>
      </c>
      <c s="29" t="s">
        <v>33</v>
      </c>
      <c s="29" t="s">
        <v>467</v>
      </c>
      <c s="25" t="s">
        <v>47</v>
      </c>
      <c s="30" t="s">
        <v>468</v>
      </c>
      <c s="31" t="s">
        <v>67</v>
      </c>
      <c s="32">
        <v>1</v>
      </c>
      <c s="33">
        <v>0</v>
      </c>
      <c s="34">
        <f>ROUND(ROUND(H19,2)*ROUND(G19,3),2)</f>
      </c>
      <c r="O19">
        <f>(I19*21)/100</f>
      </c>
      <c t="s">
        <v>23</v>
      </c>
    </row>
    <row r="20" spans="1:5" ht="25.5">
      <c r="A20" s="35" t="s">
        <v>50</v>
      </c>
      <c r="E20" s="36" t="s">
        <v>469</v>
      </c>
    </row>
    <row r="21" spans="1:5" ht="12.75">
      <c r="A21" s="37" t="s">
        <v>52</v>
      </c>
      <c r="E21" s="38" t="s">
        <v>47</v>
      </c>
    </row>
    <row r="22" spans="1:18" ht="12.75" customHeight="1">
      <c r="A22" s="6" t="s">
        <v>43</v>
      </c>
      <c s="6"/>
      <c s="41" t="s">
        <v>29</v>
      </c>
      <c s="6"/>
      <c s="27" t="s">
        <v>64</v>
      </c>
      <c s="6"/>
      <c s="6"/>
      <c s="6"/>
      <c s="42">
        <f>0+Q22</f>
      </c>
      <c r="O22">
        <f>0+R22</f>
      </c>
      <c r="Q22">
        <f>0+I23+I26+I29+I32+I35+I38+I41+I44+I47+I50</f>
      </c>
      <c>
        <f>0+O23+O26+O29+O32+O35+O38+O41+O44+O47+O50</f>
      </c>
    </row>
    <row r="23" spans="1:16" ht="25.5">
      <c r="A23" s="25" t="s">
        <v>45</v>
      </c>
      <c s="29" t="s">
        <v>35</v>
      </c>
      <c s="29" t="s">
        <v>70</v>
      </c>
      <c s="25" t="s">
        <v>47</v>
      </c>
      <c s="30" t="s">
        <v>71</v>
      </c>
      <c s="31" t="s">
        <v>72</v>
      </c>
      <c s="32">
        <v>31.425</v>
      </c>
      <c s="33">
        <v>0</v>
      </c>
      <c s="34">
        <f>ROUND(ROUND(H23,2)*ROUND(G23,3),2)</f>
      </c>
      <c r="O23">
        <f>(I23*21)/100</f>
      </c>
      <c t="s">
        <v>23</v>
      </c>
    </row>
    <row r="24" spans="1:5" ht="25.5">
      <c r="A24" s="35" t="s">
        <v>50</v>
      </c>
      <c r="E24" s="36" t="s">
        <v>352</v>
      </c>
    </row>
    <row r="25" spans="1:5" ht="38.25">
      <c r="A25" s="39" t="s">
        <v>52</v>
      </c>
      <c r="E25" s="38" t="s">
        <v>470</v>
      </c>
    </row>
    <row r="26" spans="1:16" ht="25.5">
      <c r="A26" s="25" t="s">
        <v>45</v>
      </c>
      <c s="29" t="s">
        <v>37</v>
      </c>
      <c s="29" t="s">
        <v>76</v>
      </c>
      <c s="25" t="s">
        <v>47</v>
      </c>
      <c s="30" t="s">
        <v>77</v>
      </c>
      <c s="31" t="s">
        <v>72</v>
      </c>
      <c s="32">
        <v>105.8</v>
      </c>
      <c s="33">
        <v>0</v>
      </c>
      <c s="34">
        <f>ROUND(ROUND(H26,2)*ROUND(G26,3),2)</f>
      </c>
      <c r="O26">
        <f>(I26*21)/100</f>
      </c>
      <c t="s">
        <v>23</v>
      </c>
    </row>
    <row r="27" spans="1:5" ht="25.5">
      <c r="A27" s="35" t="s">
        <v>50</v>
      </c>
      <c r="E27" s="36" t="s">
        <v>352</v>
      </c>
    </row>
    <row r="28" spans="1:5" ht="38.25">
      <c r="A28" s="39" t="s">
        <v>52</v>
      </c>
      <c r="E28" s="38" t="s">
        <v>471</v>
      </c>
    </row>
    <row r="29" spans="1:16" ht="12.75">
      <c r="A29" s="25" t="s">
        <v>45</v>
      </c>
      <c s="29" t="s">
        <v>75</v>
      </c>
      <c s="29" t="s">
        <v>108</v>
      </c>
      <c s="25" t="s">
        <v>47</v>
      </c>
      <c s="30" t="s">
        <v>109</v>
      </c>
      <c s="31" t="s">
        <v>72</v>
      </c>
      <c s="32">
        <v>13.995</v>
      </c>
      <c s="33">
        <v>0</v>
      </c>
      <c s="34">
        <f>ROUND(ROUND(H29,2)*ROUND(G29,3),2)</f>
      </c>
      <c r="O29">
        <f>(I29*21)/100</f>
      </c>
      <c t="s">
        <v>23</v>
      </c>
    </row>
    <row r="30" spans="1:5" ht="25.5">
      <c r="A30" s="35" t="s">
        <v>50</v>
      </c>
      <c r="E30" s="36" t="s">
        <v>110</v>
      </c>
    </row>
    <row r="31" spans="1:5" ht="25.5">
      <c r="A31" s="39" t="s">
        <v>52</v>
      </c>
      <c r="E31" s="38" t="s">
        <v>472</v>
      </c>
    </row>
    <row r="32" spans="1:16" ht="12.75">
      <c r="A32" s="25" t="s">
        <v>45</v>
      </c>
      <c s="29" t="s">
        <v>79</v>
      </c>
      <c s="29" t="s">
        <v>473</v>
      </c>
      <c s="25" t="s">
        <v>47</v>
      </c>
      <c s="30" t="s">
        <v>474</v>
      </c>
      <c s="31" t="s">
        <v>72</v>
      </c>
      <c s="32">
        <v>14.875</v>
      </c>
      <c s="33">
        <v>0</v>
      </c>
      <c s="34">
        <f>ROUND(ROUND(H32,2)*ROUND(G32,3),2)</f>
      </c>
      <c r="O32">
        <f>(I32*21)/100</f>
      </c>
      <c t="s">
        <v>23</v>
      </c>
    </row>
    <row r="33" spans="1:5" ht="25.5">
      <c r="A33" s="35" t="s">
        <v>50</v>
      </c>
      <c r="E33" s="36" t="s">
        <v>369</v>
      </c>
    </row>
    <row r="34" spans="1:5" ht="38.25">
      <c r="A34" s="39" t="s">
        <v>52</v>
      </c>
      <c r="E34" s="38" t="s">
        <v>475</v>
      </c>
    </row>
    <row r="35" spans="1:16" ht="12.75">
      <c r="A35" s="25" t="s">
        <v>45</v>
      </c>
      <c s="29" t="s">
        <v>40</v>
      </c>
      <c s="29" t="s">
        <v>372</v>
      </c>
      <c s="25" t="s">
        <v>47</v>
      </c>
      <c s="30" t="s">
        <v>373</v>
      </c>
      <c s="31" t="s">
        <v>72</v>
      </c>
      <c s="32">
        <v>14.875</v>
      </c>
      <c s="33">
        <v>0</v>
      </c>
      <c s="34">
        <f>ROUND(ROUND(H35,2)*ROUND(G35,3),2)</f>
      </c>
      <c r="O35">
        <f>(I35*21)/100</f>
      </c>
      <c t="s">
        <v>23</v>
      </c>
    </row>
    <row r="36" spans="1:5" ht="12.75">
      <c r="A36" s="35" t="s">
        <v>50</v>
      </c>
      <c r="E36" s="36" t="s">
        <v>47</v>
      </c>
    </row>
    <row r="37" spans="1:5" ht="25.5">
      <c r="A37" s="39" t="s">
        <v>52</v>
      </c>
      <c r="E37" s="38" t="s">
        <v>476</v>
      </c>
    </row>
    <row r="38" spans="1:16" ht="12.75">
      <c r="A38" s="25" t="s">
        <v>45</v>
      </c>
      <c s="29" t="s">
        <v>42</v>
      </c>
      <c s="29" t="s">
        <v>144</v>
      </c>
      <c s="25" t="s">
        <v>47</v>
      </c>
      <c s="30" t="s">
        <v>145</v>
      </c>
      <c s="31" t="s">
        <v>115</v>
      </c>
      <c s="32">
        <v>593.67</v>
      </c>
      <c s="33">
        <v>0</v>
      </c>
      <c s="34">
        <f>ROUND(ROUND(H38,2)*ROUND(G38,3),2)</f>
      </c>
      <c r="O38">
        <f>(I38*21)/100</f>
      </c>
      <c t="s">
        <v>23</v>
      </c>
    </row>
    <row r="39" spans="1:5" ht="12.75">
      <c r="A39" s="35" t="s">
        <v>50</v>
      </c>
      <c r="E39" s="36" t="s">
        <v>146</v>
      </c>
    </row>
    <row r="40" spans="1:5" ht="25.5">
      <c r="A40" s="39" t="s">
        <v>52</v>
      </c>
      <c r="E40" s="38" t="s">
        <v>477</v>
      </c>
    </row>
    <row r="41" spans="1:16" ht="12.75">
      <c r="A41" s="25" t="s">
        <v>45</v>
      </c>
      <c s="29" t="s">
        <v>93</v>
      </c>
      <c s="29" t="s">
        <v>149</v>
      </c>
      <c s="25" t="s">
        <v>47</v>
      </c>
      <c s="30" t="s">
        <v>150</v>
      </c>
      <c s="31" t="s">
        <v>115</v>
      </c>
      <c s="32">
        <v>93.3</v>
      </c>
      <c s="33">
        <v>0</v>
      </c>
      <c s="34">
        <f>ROUND(ROUND(H41,2)*ROUND(G41,3),2)</f>
      </c>
      <c r="O41">
        <f>(I41*21)/100</f>
      </c>
      <c t="s">
        <v>23</v>
      </c>
    </row>
    <row r="42" spans="1:5" ht="12.75">
      <c r="A42" s="35" t="s">
        <v>50</v>
      </c>
      <c r="E42" s="36" t="s">
        <v>47</v>
      </c>
    </row>
    <row r="43" spans="1:5" ht="25.5">
      <c r="A43" s="39" t="s">
        <v>52</v>
      </c>
      <c r="E43" s="38" t="s">
        <v>478</v>
      </c>
    </row>
    <row r="44" spans="1:16" ht="12.75">
      <c r="A44" s="25" t="s">
        <v>45</v>
      </c>
      <c s="29" t="s">
        <v>98</v>
      </c>
      <c s="29" t="s">
        <v>479</v>
      </c>
      <c s="25" t="s">
        <v>47</v>
      </c>
      <c s="30" t="s">
        <v>480</v>
      </c>
      <c s="31" t="s">
        <v>115</v>
      </c>
      <c s="32">
        <v>93.3</v>
      </c>
      <c s="33">
        <v>0</v>
      </c>
      <c s="34">
        <f>ROUND(ROUND(H44,2)*ROUND(G44,3),2)</f>
      </c>
      <c r="O44">
        <f>(I44*21)/100</f>
      </c>
      <c t="s">
        <v>23</v>
      </c>
    </row>
    <row r="45" spans="1:5" ht="12.75">
      <c r="A45" s="35" t="s">
        <v>50</v>
      </c>
      <c r="E45" s="36" t="s">
        <v>47</v>
      </c>
    </row>
    <row r="46" spans="1:5" ht="38.25">
      <c r="A46" s="39" t="s">
        <v>52</v>
      </c>
      <c r="E46" s="38" t="s">
        <v>481</v>
      </c>
    </row>
    <row r="47" spans="1:16" ht="12.75">
      <c r="A47" s="25" t="s">
        <v>45</v>
      </c>
      <c s="29" t="s">
        <v>103</v>
      </c>
      <c s="29" t="s">
        <v>482</v>
      </c>
      <c s="25" t="s">
        <v>47</v>
      </c>
      <c s="30" t="s">
        <v>483</v>
      </c>
      <c s="31" t="s">
        <v>115</v>
      </c>
      <c s="32">
        <v>93.3</v>
      </c>
      <c s="33">
        <v>0</v>
      </c>
      <c s="34">
        <f>ROUND(ROUND(H47,2)*ROUND(G47,3),2)</f>
      </c>
      <c r="O47">
        <f>(I47*21)/100</f>
      </c>
      <c t="s">
        <v>23</v>
      </c>
    </row>
    <row r="48" spans="1:5" ht="12.75">
      <c r="A48" s="35" t="s">
        <v>50</v>
      </c>
      <c r="E48" s="36" t="s">
        <v>47</v>
      </c>
    </row>
    <row r="49" spans="1:5" ht="25.5">
      <c r="A49" s="39" t="s">
        <v>52</v>
      </c>
      <c r="E49" s="38" t="s">
        <v>478</v>
      </c>
    </row>
    <row r="50" spans="1:16" ht="12.75">
      <c r="A50" s="25" t="s">
        <v>45</v>
      </c>
      <c s="29" t="s">
        <v>107</v>
      </c>
      <c s="29" t="s">
        <v>168</v>
      </c>
      <c s="25" t="s">
        <v>47</v>
      </c>
      <c s="30" t="s">
        <v>169</v>
      </c>
      <c s="31" t="s">
        <v>115</v>
      </c>
      <c s="32">
        <v>93.3</v>
      </c>
      <c s="33">
        <v>0</v>
      </c>
      <c s="34">
        <f>ROUND(ROUND(H50,2)*ROUND(G50,3),2)</f>
      </c>
      <c r="O50">
        <f>(I50*21)/100</f>
      </c>
      <c t="s">
        <v>23</v>
      </c>
    </row>
    <row r="51" spans="1:5" ht="12.75">
      <c r="A51" s="35" t="s">
        <v>50</v>
      </c>
      <c r="E51" s="36" t="s">
        <v>170</v>
      </c>
    </row>
    <row r="52" spans="1:5" ht="25.5">
      <c r="A52" s="37" t="s">
        <v>52</v>
      </c>
      <c r="E52" s="38" t="s">
        <v>478</v>
      </c>
    </row>
    <row r="53" spans="1:18" ht="12.75" customHeight="1">
      <c r="A53" s="6" t="s">
        <v>43</v>
      </c>
      <c s="6"/>
      <c s="41" t="s">
        <v>23</v>
      </c>
      <c s="6"/>
      <c s="27" t="s">
        <v>184</v>
      </c>
      <c s="6"/>
      <c s="6"/>
      <c s="6"/>
      <c s="42">
        <f>0+Q53</f>
      </c>
      <c r="O53">
        <f>0+R53</f>
      </c>
      <c r="Q53">
        <f>0+I54+I57</f>
      </c>
      <c>
        <f>0+O54+O57</f>
      </c>
    </row>
    <row r="54" spans="1:16" ht="12.75">
      <c r="A54" s="25" t="s">
        <v>45</v>
      </c>
      <c s="29" t="s">
        <v>112</v>
      </c>
      <c s="29" t="s">
        <v>484</v>
      </c>
      <c s="25" t="s">
        <v>47</v>
      </c>
      <c s="30" t="s">
        <v>485</v>
      </c>
      <c s="31" t="s">
        <v>115</v>
      </c>
      <c s="32">
        <v>113.05</v>
      </c>
      <c s="33">
        <v>0</v>
      </c>
      <c s="34">
        <f>ROUND(ROUND(H54,2)*ROUND(G54,3),2)</f>
      </c>
      <c r="O54">
        <f>(I54*21)/100</f>
      </c>
      <c t="s">
        <v>23</v>
      </c>
    </row>
    <row r="55" spans="1:5" ht="12.75">
      <c r="A55" s="35" t="s">
        <v>50</v>
      </c>
      <c r="E55" s="36" t="s">
        <v>47</v>
      </c>
    </row>
    <row r="56" spans="1:5" ht="38.25">
      <c r="A56" s="39" t="s">
        <v>52</v>
      </c>
      <c r="E56" s="38" t="s">
        <v>486</v>
      </c>
    </row>
    <row r="57" spans="1:16" ht="12.75">
      <c r="A57" s="25" t="s">
        <v>45</v>
      </c>
      <c s="29" t="s">
        <v>117</v>
      </c>
      <c s="29" t="s">
        <v>487</v>
      </c>
      <c s="25" t="s">
        <v>47</v>
      </c>
      <c s="30" t="s">
        <v>488</v>
      </c>
      <c s="31" t="s">
        <v>82</v>
      </c>
      <c s="32">
        <v>59.5</v>
      </c>
      <c s="33">
        <v>0</v>
      </c>
      <c s="34">
        <f>ROUND(ROUND(H57,2)*ROUND(G57,3),2)</f>
      </c>
      <c r="O57">
        <f>(I57*21)/100</f>
      </c>
      <c t="s">
        <v>23</v>
      </c>
    </row>
    <row r="58" spans="1:5" ht="51">
      <c r="A58" s="35" t="s">
        <v>50</v>
      </c>
      <c r="E58" s="36" t="s">
        <v>489</v>
      </c>
    </row>
    <row r="59" spans="1:5" ht="38.25">
      <c r="A59" s="37" t="s">
        <v>52</v>
      </c>
      <c r="E59" s="38" t="s">
        <v>490</v>
      </c>
    </row>
    <row r="60" spans="1:18" ht="12.75" customHeight="1">
      <c r="A60" s="6" t="s">
        <v>43</v>
      </c>
      <c s="6"/>
      <c s="41" t="s">
        <v>35</v>
      </c>
      <c s="6"/>
      <c s="27" t="s">
        <v>195</v>
      </c>
      <c s="6"/>
      <c s="6"/>
      <c s="6"/>
      <c s="42">
        <f>0+Q60</f>
      </c>
      <c r="O60">
        <f>0+R60</f>
      </c>
      <c r="Q60">
        <f>0+I61+I64</f>
      </c>
      <c>
        <f>0+O61+O64</f>
      </c>
    </row>
    <row r="61" spans="1:16" ht="12.75">
      <c r="A61" s="25" t="s">
        <v>45</v>
      </c>
      <c s="29" t="s">
        <v>121</v>
      </c>
      <c s="29" t="s">
        <v>202</v>
      </c>
      <c s="25" t="s">
        <v>47</v>
      </c>
      <c s="30" t="s">
        <v>203</v>
      </c>
      <c s="31" t="s">
        <v>115</v>
      </c>
      <c s="32">
        <v>539.7</v>
      </c>
      <c s="33">
        <v>0</v>
      </c>
      <c s="34">
        <f>ROUND(ROUND(H61,2)*ROUND(G61,3),2)</f>
      </c>
      <c r="O61">
        <f>(I61*21)/100</f>
      </c>
      <c t="s">
        <v>23</v>
      </c>
    </row>
    <row r="62" spans="1:5" ht="12.75">
      <c r="A62" s="35" t="s">
        <v>50</v>
      </c>
      <c r="E62" s="36" t="s">
        <v>389</v>
      </c>
    </row>
    <row r="63" spans="1:5" ht="38.25">
      <c r="A63" s="39" t="s">
        <v>52</v>
      </c>
      <c r="E63" s="38" t="s">
        <v>491</v>
      </c>
    </row>
    <row r="64" spans="1:16" ht="12.75">
      <c r="A64" s="25" t="s">
        <v>45</v>
      </c>
      <c s="29" t="s">
        <v>125</v>
      </c>
      <c s="29" t="s">
        <v>407</v>
      </c>
      <c s="25" t="s">
        <v>47</v>
      </c>
      <c s="30" t="s">
        <v>408</v>
      </c>
      <c s="31" t="s">
        <v>115</v>
      </c>
      <c s="32">
        <v>539.7</v>
      </c>
      <c s="33">
        <v>0</v>
      </c>
      <c s="34">
        <f>ROUND(ROUND(H64,2)*ROUND(G64,3),2)</f>
      </c>
      <c r="O64">
        <f>(I64*21)/100</f>
      </c>
      <c t="s">
        <v>23</v>
      </c>
    </row>
    <row r="65" spans="1:5" ht="25.5">
      <c r="A65" s="35" t="s">
        <v>50</v>
      </c>
      <c r="E65" s="36" t="s">
        <v>409</v>
      </c>
    </row>
    <row r="66" spans="1:5" ht="38.25">
      <c r="A66" s="37" t="s">
        <v>52</v>
      </c>
      <c r="E66" s="38" t="s">
        <v>491</v>
      </c>
    </row>
    <row r="67" spans="1:18" ht="12.75" customHeight="1">
      <c r="A67" s="6" t="s">
        <v>43</v>
      </c>
      <c s="6"/>
      <c s="41" t="s">
        <v>79</v>
      </c>
      <c s="6"/>
      <c s="27" t="s">
        <v>247</v>
      </c>
      <c s="6"/>
      <c s="6"/>
      <c s="6"/>
      <c s="42">
        <f>0+Q67</f>
      </c>
      <c r="O67">
        <f>0+R67</f>
      </c>
      <c r="Q67">
        <f>0+I68+I71</f>
      </c>
      <c>
        <f>0+O68+O71</f>
      </c>
    </row>
    <row r="68" spans="1:16" ht="12.75">
      <c r="A68" s="25" t="s">
        <v>45</v>
      </c>
      <c s="29" t="s">
        <v>129</v>
      </c>
      <c s="29" t="s">
        <v>249</v>
      </c>
      <c s="25" t="s">
        <v>47</v>
      </c>
      <c s="30" t="s">
        <v>250</v>
      </c>
      <c s="31" t="s">
        <v>67</v>
      </c>
      <c s="32">
        <v>2</v>
      </c>
      <c s="33">
        <v>0</v>
      </c>
      <c s="34">
        <f>ROUND(ROUND(H68,2)*ROUND(G68,3),2)</f>
      </c>
      <c r="O68">
        <f>(I68*21)/100</f>
      </c>
      <c t="s">
        <v>23</v>
      </c>
    </row>
    <row r="69" spans="1:5" ht="12.75">
      <c r="A69" s="35" t="s">
        <v>50</v>
      </c>
      <c r="E69" s="36" t="s">
        <v>47</v>
      </c>
    </row>
    <row r="70" spans="1:5" ht="38.25">
      <c r="A70" s="39" t="s">
        <v>52</v>
      </c>
      <c r="E70" s="38" t="s">
        <v>492</v>
      </c>
    </row>
    <row r="71" spans="1:16" ht="12.75">
      <c r="A71" s="25" t="s">
        <v>45</v>
      </c>
      <c s="29" t="s">
        <v>133</v>
      </c>
      <c s="29" t="s">
        <v>269</v>
      </c>
      <c s="25" t="s">
        <v>47</v>
      </c>
      <c s="30" t="s">
        <v>270</v>
      </c>
      <c s="31" t="s">
        <v>67</v>
      </c>
      <c s="32">
        <v>2</v>
      </c>
      <c s="33">
        <v>0</v>
      </c>
      <c s="34">
        <f>ROUND(ROUND(H71,2)*ROUND(G71,3),2)</f>
      </c>
      <c r="O71">
        <f>(I71*21)/100</f>
      </c>
      <c t="s">
        <v>23</v>
      </c>
    </row>
    <row r="72" spans="1:5" ht="12.75">
      <c r="A72" s="35" t="s">
        <v>50</v>
      </c>
      <c r="E72" s="36" t="s">
        <v>47</v>
      </c>
    </row>
    <row r="73" spans="1:5" ht="38.25">
      <c r="A73" s="37" t="s">
        <v>52</v>
      </c>
      <c r="E73" s="38" t="s">
        <v>493</v>
      </c>
    </row>
    <row r="74" spans="1:18" ht="12.75" customHeight="1">
      <c r="A74" s="6" t="s">
        <v>43</v>
      </c>
      <c s="6"/>
      <c s="41" t="s">
        <v>40</v>
      </c>
      <c s="6"/>
      <c s="27" t="s">
        <v>272</v>
      </c>
      <c s="6"/>
      <c s="6"/>
      <c s="6"/>
      <c s="42">
        <f>0+Q74</f>
      </c>
      <c r="O74">
        <f>0+R74</f>
      </c>
      <c r="Q74">
        <f>0+I75+I78+I81+I84</f>
      </c>
      <c>
        <f>0+O75+O78+O81+O84</f>
      </c>
    </row>
    <row r="75" spans="1:16" ht="25.5">
      <c r="A75" s="25" t="s">
        <v>45</v>
      </c>
      <c s="29" t="s">
        <v>138</v>
      </c>
      <c s="29" t="s">
        <v>494</v>
      </c>
      <c s="25" t="s">
        <v>47</v>
      </c>
      <c s="30" t="s">
        <v>495</v>
      </c>
      <c s="31" t="s">
        <v>67</v>
      </c>
      <c s="32">
        <v>2</v>
      </c>
      <c s="33">
        <v>0</v>
      </c>
      <c s="34">
        <f>ROUND(ROUND(H75,2)*ROUND(G75,3),2)</f>
      </c>
      <c r="O75">
        <f>(I75*21)/100</f>
      </c>
      <c t="s">
        <v>23</v>
      </c>
    </row>
    <row r="76" spans="1:5" ht="12.75">
      <c r="A76" s="35" t="s">
        <v>50</v>
      </c>
      <c r="E76" s="36" t="s">
        <v>47</v>
      </c>
    </row>
    <row r="77" spans="1:5" ht="89.25">
      <c r="A77" s="39" t="s">
        <v>52</v>
      </c>
      <c r="E77" s="38" t="s">
        <v>496</v>
      </c>
    </row>
    <row r="78" spans="1:16" ht="25.5">
      <c r="A78" s="25" t="s">
        <v>45</v>
      </c>
      <c s="29" t="s">
        <v>143</v>
      </c>
      <c s="29" t="s">
        <v>497</v>
      </c>
      <c s="25" t="s">
        <v>47</v>
      </c>
      <c s="30" t="s">
        <v>498</v>
      </c>
      <c s="31" t="s">
        <v>67</v>
      </c>
      <c s="32">
        <v>2</v>
      </c>
      <c s="33">
        <v>0</v>
      </c>
      <c s="34">
        <f>ROUND(ROUND(H78,2)*ROUND(G78,3),2)</f>
      </c>
      <c r="O78">
        <f>(I78*21)/100</f>
      </c>
      <c t="s">
        <v>23</v>
      </c>
    </row>
    <row r="79" spans="1:5" ht="12.75">
      <c r="A79" s="35" t="s">
        <v>50</v>
      </c>
      <c r="E79" s="36" t="s">
        <v>47</v>
      </c>
    </row>
    <row r="80" spans="1:5" ht="89.25">
      <c r="A80" s="39" t="s">
        <v>52</v>
      </c>
      <c r="E80" s="38" t="s">
        <v>499</v>
      </c>
    </row>
    <row r="81" spans="1:16" ht="25.5">
      <c r="A81" s="25" t="s">
        <v>45</v>
      </c>
      <c s="29" t="s">
        <v>148</v>
      </c>
      <c s="29" t="s">
        <v>500</v>
      </c>
      <c s="25" t="s">
        <v>47</v>
      </c>
      <c s="30" t="s">
        <v>501</v>
      </c>
      <c s="31" t="s">
        <v>115</v>
      </c>
      <c s="32">
        <v>8.575</v>
      </c>
      <c s="33">
        <v>0</v>
      </c>
      <c s="34">
        <f>ROUND(ROUND(H81,2)*ROUND(G81,3),2)</f>
      </c>
      <c r="O81">
        <f>(I81*21)/100</f>
      </c>
      <c t="s">
        <v>23</v>
      </c>
    </row>
    <row r="82" spans="1:5" ht="12.75">
      <c r="A82" s="35" t="s">
        <v>50</v>
      </c>
      <c r="E82" s="36" t="s">
        <v>502</v>
      </c>
    </row>
    <row r="83" spans="1:5" ht="38.25">
      <c r="A83" s="39" t="s">
        <v>52</v>
      </c>
      <c r="E83" s="38" t="s">
        <v>503</v>
      </c>
    </row>
    <row r="84" spans="1:16" ht="12.75">
      <c r="A84" s="25" t="s">
        <v>45</v>
      </c>
      <c s="29" t="s">
        <v>153</v>
      </c>
      <c s="29" t="s">
        <v>278</v>
      </c>
      <c s="25" t="s">
        <v>47</v>
      </c>
      <c s="30" t="s">
        <v>279</v>
      </c>
      <c s="31" t="s">
        <v>82</v>
      </c>
      <c s="32">
        <v>168.3</v>
      </c>
      <c s="33">
        <v>0</v>
      </c>
      <c s="34">
        <f>ROUND(ROUND(H84,2)*ROUND(G84,3),2)</f>
      </c>
      <c r="O84">
        <f>(I84*21)/100</f>
      </c>
      <c t="s">
        <v>23</v>
      </c>
    </row>
    <row r="85" spans="1:5" ht="12.75">
      <c r="A85" s="35" t="s">
        <v>50</v>
      </c>
      <c r="E85" s="36" t="s">
        <v>47</v>
      </c>
    </row>
    <row r="86" spans="1:5" ht="38.25">
      <c r="A86" s="37" t="s">
        <v>52</v>
      </c>
      <c r="E86" s="38" t="s">
        <v>504</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505</v>
      </c>
      <c s="43">
        <f>0+I8</f>
      </c>
      <c r="O3" t="s">
        <v>19</v>
      </c>
      <c t="s">
        <v>23</v>
      </c>
    </row>
    <row r="4" spans="1:16" ht="15" customHeight="1">
      <c r="A4" t="s">
        <v>17</v>
      </c>
      <c s="16" t="s">
        <v>18</v>
      </c>
      <c s="17" t="s">
        <v>505</v>
      </c>
      <c s="6"/>
      <c s="18" t="s">
        <v>506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507</v>
      </c>
      <c s="25" t="s">
        <v>47</v>
      </c>
      <c s="30" t="s">
        <v>508</v>
      </c>
      <c s="31" t="s">
        <v>509</v>
      </c>
      <c s="32">
        <v>1</v>
      </c>
      <c s="33">
        <v>0</v>
      </c>
      <c s="34">
        <f>ROUND(ROUND(H9,2)*ROUND(G9,3),2)</f>
      </c>
      <c r="O9">
        <f>(I9*21)/100</f>
      </c>
      <c t="s">
        <v>23</v>
      </c>
    </row>
    <row r="10" spans="1:5" ht="51">
      <c r="A10" s="35" t="s">
        <v>50</v>
      </c>
      <c r="E10" s="36" t="s">
        <v>510</v>
      </c>
    </row>
    <row r="11" spans="1:5" ht="12.75">
      <c r="A11" s="37" t="s">
        <v>52</v>
      </c>
      <c r="E11"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511</v>
      </c>
      <c s="43">
        <f>0+I8</f>
      </c>
      <c r="O3" t="s">
        <v>19</v>
      </c>
      <c t="s">
        <v>23</v>
      </c>
    </row>
    <row r="4" spans="1:16" ht="15" customHeight="1">
      <c r="A4" t="s">
        <v>17</v>
      </c>
      <c s="16" t="s">
        <v>18</v>
      </c>
      <c s="17" t="s">
        <v>511</v>
      </c>
      <c s="6"/>
      <c s="18" t="s">
        <v>512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513</v>
      </c>
      <c s="25" t="s">
        <v>47</v>
      </c>
      <c s="30" t="s">
        <v>514</v>
      </c>
      <c s="31" t="s">
        <v>509</v>
      </c>
      <c s="32">
        <v>1</v>
      </c>
      <c s="33">
        <v>0</v>
      </c>
      <c s="34">
        <f>ROUND(ROUND(H9,2)*ROUND(G9,3),2)</f>
      </c>
      <c r="O9">
        <f>(I9*21)/100</f>
      </c>
      <c t="s">
        <v>23</v>
      </c>
    </row>
    <row r="10" spans="1:5" ht="76.5">
      <c r="A10" s="35" t="s">
        <v>50</v>
      </c>
      <c r="E10" s="36" t="s">
        <v>515</v>
      </c>
    </row>
    <row r="11" spans="1:5" ht="12.75">
      <c r="A11" s="39" t="s">
        <v>52</v>
      </c>
      <c r="E11" s="38" t="s">
        <v>47</v>
      </c>
    </row>
    <row r="12" spans="1:16" ht="12.75">
      <c r="A12" s="25" t="s">
        <v>45</v>
      </c>
      <c s="29" t="s">
        <v>23</v>
      </c>
      <c s="29" t="s">
        <v>516</v>
      </c>
      <c s="25" t="s">
        <v>47</v>
      </c>
      <c s="30" t="s">
        <v>517</v>
      </c>
      <c s="31" t="s">
        <v>509</v>
      </c>
      <c s="32">
        <v>1</v>
      </c>
      <c s="33">
        <v>0</v>
      </c>
      <c s="34">
        <f>ROUND(ROUND(H12,2)*ROUND(G12,3),2)</f>
      </c>
      <c r="O12">
        <f>(I12*21)/100</f>
      </c>
      <c t="s">
        <v>23</v>
      </c>
    </row>
    <row r="13" spans="1:5" ht="12.75">
      <c r="A13" s="35" t="s">
        <v>50</v>
      </c>
      <c r="E13" s="36" t="s">
        <v>518</v>
      </c>
    </row>
    <row r="14" spans="1:5" ht="12.75">
      <c r="A14" s="39" t="s">
        <v>52</v>
      </c>
      <c r="E14" s="38" t="s">
        <v>47</v>
      </c>
    </row>
    <row r="15" spans="1:16" ht="12.75">
      <c r="A15" s="25" t="s">
        <v>45</v>
      </c>
      <c s="29" t="s">
        <v>22</v>
      </c>
      <c s="29" t="s">
        <v>519</v>
      </c>
      <c s="25" t="s">
        <v>47</v>
      </c>
      <c s="30" t="s">
        <v>520</v>
      </c>
      <c s="31" t="s">
        <v>509</v>
      </c>
      <c s="32">
        <v>1</v>
      </c>
      <c s="33">
        <v>0</v>
      </c>
      <c s="34">
        <f>ROUND(ROUND(H15,2)*ROUND(G15,3),2)</f>
      </c>
      <c r="O15">
        <f>(I15*21)/100</f>
      </c>
      <c t="s">
        <v>23</v>
      </c>
    </row>
    <row r="16" spans="1:5" ht="12.75">
      <c r="A16" s="35" t="s">
        <v>50</v>
      </c>
      <c r="E16" s="36" t="s">
        <v>521</v>
      </c>
    </row>
    <row r="17" spans="1:5" ht="12.75">
      <c r="A17" s="37" t="s">
        <v>52</v>
      </c>
      <c r="E17"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522</v>
      </c>
      <c s="43">
        <f>0+I8</f>
      </c>
      <c r="O3" t="s">
        <v>19</v>
      </c>
      <c t="s">
        <v>23</v>
      </c>
    </row>
    <row r="4" spans="1:16" ht="15" customHeight="1">
      <c r="A4" t="s">
        <v>17</v>
      </c>
      <c s="16" t="s">
        <v>18</v>
      </c>
      <c s="17" t="s">
        <v>522</v>
      </c>
      <c s="6"/>
      <c s="18" t="s">
        <v>523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40</v>
      </c>
      <c s="19"/>
      <c s="27" t="s">
        <v>272</v>
      </c>
      <c s="19"/>
      <c s="19"/>
      <c s="19"/>
      <c s="28">
        <f>0+Q8</f>
      </c>
      <c r="O8">
        <f>0+R8</f>
      </c>
      <c r="Q8">
        <f>0+I9+I12+I15+I18+I21+I24+I27+I30+I33+I36</f>
      </c>
      <c>
        <f>0+O9+O12+O15+O18+O21+O24+O27+O30+O33+O36</f>
      </c>
    </row>
    <row r="9" spans="1:16" ht="12.75">
      <c r="A9" s="25" t="s">
        <v>45</v>
      </c>
      <c s="29" t="s">
        <v>29</v>
      </c>
      <c s="29" t="s">
        <v>524</v>
      </c>
      <c s="25" t="s">
        <v>47</v>
      </c>
      <c s="30" t="s">
        <v>525</v>
      </c>
      <c s="31" t="s">
        <v>67</v>
      </c>
      <c s="32">
        <v>22</v>
      </c>
      <c s="33">
        <v>0</v>
      </c>
      <c s="34">
        <f>ROUND(ROUND(H9,2)*ROUND(G9,3),2)</f>
      </c>
      <c r="O9">
        <f>(I9*21)/100</f>
      </c>
      <c t="s">
        <v>23</v>
      </c>
    </row>
    <row r="10" spans="1:5" ht="12.75">
      <c r="A10" s="35" t="s">
        <v>50</v>
      </c>
      <c r="E10" s="36" t="s">
        <v>47</v>
      </c>
    </row>
    <row r="11" spans="1:5" ht="38.25">
      <c r="A11" s="39" t="s">
        <v>52</v>
      </c>
      <c r="E11" s="38" t="s">
        <v>526</v>
      </c>
    </row>
    <row r="12" spans="1:16" ht="25.5">
      <c r="A12" s="25" t="s">
        <v>45</v>
      </c>
      <c s="29" t="s">
        <v>23</v>
      </c>
      <c s="29" t="s">
        <v>494</v>
      </c>
      <c s="25" t="s">
        <v>47</v>
      </c>
      <c s="30" t="s">
        <v>495</v>
      </c>
      <c s="31" t="s">
        <v>67</v>
      </c>
      <c s="32">
        <v>20</v>
      </c>
      <c s="33">
        <v>0</v>
      </c>
      <c s="34">
        <f>ROUND(ROUND(H12,2)*ROUND(G12,3),2)</f>
      </c>
      <c r="O12">
        <f>(I12*21)/100</f>
      </c>
      <c t="s">
        <v>23</v>
      </c>
    </row>
    <row r="13" spans="1:5" ht="12.75">
      <c r="A13" s="35" t="s">
        <v>50</v>
      </c>
      <c r="E13" s="36" t="s">
        <v>47</v>
      </c>
    </row>
    <row r="14" spans="1:5" ht="38.25">
      <c r="A14" s="39" t="s">
        <v>52</v>
      </c>
      <c r="E14" s="38" t="s">
        <v>527</v>
      </c>
    </row>
    <row r="15" spans="1:16" ht="25.5">
      <c r="A15" s="25" t="s">
        <v>45</v>
      </c>
      <c s="29" t="s">
        <v>22</v>
      </c>
      <c s="29" t="s">
        <v>528</v>
      </c>
      <c s="25" t="s">
        <v>47</v>
      </c>
      <c s="30" t="s">
        <v>529</v>
      </c>
      <c s="31" t="s">
        <v>67</v>
      </c>
      <c s="32">
        <v>6</v>
      </c>
      <c s="33">
        <v>0</v>
      </c>
      <c s="34">
        <f>ROUND(ROUND(H15,2)*ROUND(G15,3),2)</f>
      </c>
      <c r="O15">
        <f>(I15*21)/100</f>
      </c>
      <c t="s">
        <v>23</v>
      </c>
    </row>
    <row r="16" spans="1:5" ht="12.75">
      <c r="A16" s="35" t="s">
        <v>50</v>
      </c>
      <c r="E16" s="36" t="s">
        <v>47</v>
      </c>
    </row>
    <row r="17" spans="1:5" ht="127.5">
      <c r="A17" s="39" t="s">
        <v>52</v>
      </c>
      <c r="E17" s="38" t="s">
        <v>530</v>
      </c>
    </row>
    <row r="18" spans="1:16" ht="12.75">
      <c r="A18" s="25" t="s">
        <v>45</v>
      </c>
      <c s="29" t="s">
        <v>33</v>
      </c>
      <c s="29" t="s">
        <v>531</v>
      </c>
      <c s="25" t="s">
        <v>47</v>
      </c>
      <c s="30" t="s">
        <v>532</v>
      </c>
      <c s="31" t="s">
        <v>67</v>
      </c>
      <c s="32">
        <v>6</v>
      </c>
      <c s="33">
        <v>0</v>
      </c>
      <c s="34">
        <f>ROUND(ROUND(H18,2)*ROUND(G18,3),2)</f>
      </c>
      <c r="O18">
        <f>(I18*21)/100</f>
      </c>
      <c t="s">
        <v>23</v>
      </c>
    </row>
    <row r="19" spans="1:5" ht="12.75">
      <c r="A19" s="35" t="s">
        <v>50</v>
      </c>
      <c r="E19" s="36" t="s">
        <v>533</v>
      </c>
    </row>
    <row r="20" spans="1:5" ht="25.5">
      <c r="A20" s="39" t="s">
        <v>52</v>
      </c>
      <c r="E20" s="38" t="s">
        <v>534</v>
      </c>
    </row>
    <row r="21" spans="1:16" ht="25.5">
      <c r="A21" s="25" t="s">
        <v>45</v>
      </c>
      <c s="29" t="s">
        <v>35</v>
      </c>
      <c s="29" t="s">
        <v>497</v>
      </c>
      <c s="25" t="s">
        <v>47</v>
      </c>
      <c s="30" t="s">
        <v>498</v>
      </c>
      <c s="31" t="s">
        <v>67</v>
      </c>
      <c s="32">
        <v>20</v>
      </c>
      <c s="33">
        <v>0</v>
      </c>
      <c s="34">
        <f>ROUND(ROUND(H21,2)*ROUND(G21,3),2)</f>
      </c>
      <c r="O21">
        <f>(I21*21)/100</f>
      </c>
      <c t="s">
        <v>23</v>
      </c>
    </row>
    <row r="22" spans="1:5" ht="12.75">
      <c r="A22" s="35" t="s">
        <v>50</v>
      </c>
      <c r="E22" s="36" t="s">
        <v>47</v>
      </c>
    </row>
    <row r="23" spans="1:5" ht="38.25">
      <c r="A23" s="39" t="s">
        <v>52</v>
      </c>
      <c r="E23" s="38" t="s">
        <v>535</v>
      </c>
    </row>
    <row r="24" spans="1:16" ht="12.75">
      <c r="A24" s="25" t="s">
        <v>45</v>
      </c>
      <c s="29" t="s">
        <v>37</v>
      </c>
      <c s="29" t="s">
        <v>437</v>
      </c>
      <c s="25" t="s">
        <v>47</v>
      </c>
      <c s="30" t="s">
        <v>438</v>
      </c>
      <c s="31" t="s">
        <v>67</v>
      </c>
      <c s="32">
        <v>5</v>
      </c>
      <c s="33">
        <v>0</v>
      </c>
      <c s="34">
        <f>ROUND(ROUND(H24,2)*ROUND(G24,3),2)</f>
      </c>
      <c r="O24">
        <f>(I24*21)/100</f>
      </c>
      <c t="s">
        <v>23</v>
      </c>
    </row>
    <row r="25" spans="1:5" ht="12.75">
      <c r="A25" s="35" t="s">
        <v>50</v>
      </c>
      <c r="E25" s="36" t="s">
        <v>439</v>
      </c>
    </row>
    <row r="26" spans="1:5" ht="89.25">
      <c r="A26" s="39" t="s">
        <v>52</v>
      </c>
      <c r="E26" s="38" t="s">
        <v>536</v>
      </c>
    </row>
    <row r="27" spans="1:16" ht="25.5">
      <c r="A27" s="25" t="s">
        <v>45</v>
      </c>
      <c s="29" t="s">
        <v>75</v>
      </c>
      <c s="29" t="s">
        <v>537</v>
      </c>
      <c s="25" t="s">
        <v>47</v>
      </c>
      <c s="30" t="s">
        <v>538</v>
      </c>
      <c s="31" t="s">
        <v>115</v>
      </c>
      <c s="32">
        <v>353.326</v>
      </c>
      <c s="33">
        <v>0</v>
      </c>
      <c s="34">
        <f>ROUND(ROUND(H27,2)*ROUND(G27,3),2)</f>
      </c>
      <c r="O27">
        <f>(I27*21)/100</f>
      </c>
      <c t="s">
        <v>23</v>
      </c>
    </row>
    <row r="28" spans="1:5" ht="25.5">
      <c r="A28" s="35" t="s">
        <v>50</v>
      </c>
      <c r="E28" s="36" t="s">
        <v>539</v>
      </c>
    </row>
    <row r="29" spans="1:5" ht="38.25">
      <c r="A29" s="39" t="s">
        <v>52</v>
      </c>
      <c r="E29" s="38" t="s">
        <v>540</v>
      </c>
    </row>
    <row r="30" spans="1:16" ht="25.5">
      <c r="A30" s="25" t="s">
        <v>45</v>
      </c>
      <c s="29" t="s">
        <v>79</v>
      </c>
      <c s="29" t="s">
        <v>500</v>
      </c>
      <c s="25" t="s">
        <v>47</v>
      </c>
      <c s="30" t="s">
        <v>501</v>
      </c>
      <c s="31" t="s">
        <v>115</v>
      </c>
      <c s="32">
        <v>69.57</v>
      </c>
      <c s="33">
        <v>0</v>
      </c>
      <c s="34">
        <f>ROUND(ROUND(H30,2)*ROUND(G30,3),2)</f>
      </c>
      <c r="O30">
        <f>(I30*21)/100</f>
      </c>
      <c t="s">
        <v>23</v>
      </c>
    </row>
    <row r="31" spans="1:5" ht="25.5">
      <c r="A31" s="35" t="s">
        <v>50</v>
      </c>
      <c r="E31" s="36" t="s">
        <v>541</v>
      </c>
    </row>
    <row r="32" spans="1:5" ht="38.25">
      <c r="A32" s="39" t="s">
        <v>52</v>
      </c>
      <c r="E32" s="38" t="s">
        <v>542</v>
      </c>
    </row>
    <row r="33" spans="1:16" ht="25.5">
      <c r="A33" s="25" t="s">
        <v>45</v>
      </c>
      <c s="29" t="s">
        <v>40</v>
      </c>
      <c s="29" t="s">
        <v>543</v>
      </c>
      <c s="25" t="s">
        <v>47</v>
      </c>
      <c s="30" t="s">
        <v>544</v>
      </c>
      <c s="31" t="s">
        <v>115</v>
      </c>
      <c s="32">
        <v>283.756</v>
      </c>
      <c s="33">
        <v>0</v>
      </c>
      <c s="34">
        <f>ROUND(ROUND(H33,2)*ROUND(G33,3),2)</f>
      </c>
      <c r="O33">
        <f>(I33*21)/100</f>
      </c>
      <c t="s">
        <v>23</v>
      </c>
    </row>
    <row r="34" spans="1:5" ht="38.25">
      <c r="A34" s="35" t="s">
        <v>50</v>
      </c>
      <c r="E34" s="36" t="s">
        <v>545</v>
      </c>
    </row>
    <row r="35" spans="1:5" ht="38.25">
      <c r="A35" s="39" t="s">
        <v>52</v>
      </c>
      <c r="E35" s="38" t="s">
        <v>546</v>
      </c>
    </row>
    <row r="36" spans="1:16" ht="12.75">
      <c r="A36" s="25" t="s">
        <v>45</v>
      </c>
      <c s="29" t="s">
        <v>42</v>
      </c>
      <c s="29" t="s">
        <v>547</v>
      </c>
      <c s="25" t="s">
        <v>47</v>
      </c>
      <c s="30" t="s">
        <v>548</v>
      </c>
      <c s="31" t="s">
        <v>115</v>
      </c>
      <c s="32">
        <v>7500</v>
      </c>
      <c s="33">
        <v>0</v>
      </c>
      <c s="34">
        <f>ROUND(ROUND(H36,2)*ROUND(G36,3),2)</f>
      </c>
      <c r="O36">
        <f>(I36*21)/100</f>
      </c>
      <c t="s">
        <v>23</v>
      </c>
    </row>
    <row r="37" spans="1:5" ht="12.75">
      <c r="A37" s="35" t="s">
        <v>50</v>
      </c>
      <c r="E37" s="36" t="s">
        <v>549</v>
      </c>
    </row>
    <row r="38" spans="1:5" ht="12.75">
      <c r="A38" s="37" t="s">
        <v>52</v>
      </c>
      <c r="E38"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0+O8+O24+O40+O50+O69+O100+O104+O108+O124+O131</f>
      </c>
      <c t="s">
        <v>22</v>
      </c>
    </row>
    <row r="3" spans="1:16" ht="15" customHeight="1">
      <c r="A3" t="s">
        <v>12</v>
      </c>
      <c s="12" t="s">
        <v>14</v>
      </c>
      <c s="13" t="s">
        <v>15</v>
      </c>
      <c s="1"/>
      <c s="14" t="s">
        <v>16</v>
      </c>
      <c s="1"/>
      <c s="9"/>
      <c s="8" t="s">
        <v>550</v>
      </c>
      <c s="43">
        <f>0+I8+I24+I40+I50+I69+I100+I104+I108+I124+I131</f>
      </c>
      <c r="O3" t="s">
        <v>19</v>
      </c>
      <c t="s">
        <v>23</v>
      </c>
    </row>
    <row r="4" spans="1:16" ht="15" customHeight="1">
      <c r="A4" t="s">
        <v>17</v>
      </c>
      <c s="16" t="s">
        <v>18</v>
      </c>
      <c s="17" t="s">
        <v>550</v>
      </c>
      <c s="6"/>
      <c s="18" t="s">
        <v>551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f>
      </c>
      <c>
        <f>0+O9+O12+O15+O18+O21</f>
      </c>
    </row>
    <row r="9" spans="1:16" ht="25.5">
      <c r="A9" s="25" t="s">
        <v>45</v>
      </c>
      <c s="29" t="s">
        <v>29</v>
      </c>
      <c s="29" t="s">
        <v>46</v>
      </c>
      <c s="25" t="s">
        <v>47</v>
      </c>
      <c s="30" t="s">
        <v>48</v>
      </c>
      <c s="31" t="s">
        <v>49</v>
      </c>
      <c s="32">
        <v>253.273</v>
      </c>
      <c s="33">
        <v>0</v>
      </c>
      <c s="34">
        <f>ROUND(ROUND(H9,2)*ROUND(G9,3),2)</f>
      </c>
      <c r="O9">
        <f>(I9*21)/100</f>
      </c>
      <c t="s">
        <v>23</v>
      </c>
    </row>
    <row r="10" spans="1:5" ht="38.25">
      <c r="A10" s="35" t="s">
        <v>50</v>
      </c>
      <c r="E10" s="36" t="s">
        <v>51</v>
      </c>
    </row>
    <row r="11" spans="1:5" ht="38.25">
      <c r="A11" s="39" t="s">
        <v>52</v>
      </c>
      <c r="E11" s="38" t="s">
        <v>552</v>
      </c>
    </row>
    <row r="12" spans="1:16" ht="25.5">
      <c r="A12" s="25" t="s">
        <v>45</v>
      </c>
      <c s="29" t="s">
        <v>23</v>
      </c>
      <c s="29" t="s">
        <v>54</v>
      </c>
      <c s="25" t="s">
        <v>47</v>
      </c>
      <c s="30" t="s">
        <v>48</v>
      </c>
      <c s="31" t="s">
        <v>49</v>
      </c>
      <c s="32">
        <v>427.595</v>
      </c>
      <c s="33">
        <v>0</v>
      </c>
      <c s="34">
        <f>ROUND(ROUND(H12,2)*ROUND(G12,3),2)</f>
      </c>
      <c r="O12">
        <f>(I12*21)/100</f>
      </c>
      <c t="s">
        <v>23</v>
      </c>
    </row>
    <row r="13" spans="1:5" ht="38.25">
      <c r="A13" s="35" t="s">
        <v>50</v>
      </c>
      <c r="E13" s="36" t="s">
        <v>55</v>
      </c>
    </row>
    <row r="14" spans="1:5" ht="12.75">
      <c r="A14" s="39" t="s">
        <v>52</v>
      </c>
      <c r="E14" s="38" t="s">
        <v>553</v>
      </c>
    </row>
    <row r="15" spans="1:16" ht="12.75">
      <c r="A15" s="25" t="s">
        <v>45</v>
      </c>
      <c s="29" t="s">
        <v>22</v>
      </c>
      <c s="29" t="s">
        <v>554</v>
      </c>
      <c s="25" t="s">
        <v>47</v>
      </c>
      <c s="30" t="s">
        <v>555</v>
      </c>
      <c s="31" t="s">
        <v>67</v>
      </c>
      <c s="32">
        <v>1</v>
      </c>
      <c s="33">
        <v>0</v>
      </c>
      <c s="34">
        <f>ROUND(ROUND(H15,2)*ROUND(G15,3),2)</f>
      </c>
      <c r="O15">
        <f>(I15*21)/100</f>
      </c>
      <c t="s">
        <v>23</v>
      </c>
    </row>
    <row r="16" spans="1:5" ht="12.75">
      <c r="A16" s="35" t="s">
        <v>50</v>
      </c>
      <c r="E16" s="36" t="s">
        <v>47</v>
      </c>
    </row>
    <row r="17" spans="1:5" ht="12.75">
      <c r="A17" s="39" t="s">
        <v>52</v>
      </c>
      <c r="E17" s="38" t="s">
        <v>47</v>
      </c>
    </row>
    <row r="18" spans="1:16" ht="12.75">
      <c r="A18" s="25" t="s">
        <v>45</v>
      </c>
      <c s="29" t="s">
        <v>33</v>
      </c>
      <c s="29" t="s">
        <v>556</v>
      </c>
      <c s="25" t="s">
        <v>47</v>
      </c>
      <c s="30" t="s">
        <v>557</v>
      </c>
      <c s="31" t="s">
        <v>67</v>
      </c>
      <c s="32">
        <v>1</v>
      </c>
      <c s="33">
        <v>0</v>
      </c>
      <c s="34">
        <f>ROUND(ROUND(H18,2)*ROUND(G18,3),2)</f>
      </c>
      <c r="O18">
        <f>(I18*21)/100</f>
      </c>
      <c t="s">
        <v>23</v>
      </c>
    </row>
    <row r="19" spans="1:5" ht="12.75">
      <c r="A19" s="35" t="s">
        <v>50</v>
      </c>
      <c r="E19" s="36" t="s">
        <v>558</v>
      </c>
    </row>
    <row r="20" spans="1:5" ht="12.75">
      <c r="A20" s="39" t="s">
        <v>52</v>
      </c>
      <c r="E20" s="38" t="s">
        <v>47</v>
      </c>
    </row>
    <row r="21" spans="1:16" ht="12.75">
      <c r="A21" s="25" t="s">
        <v>45</v>
      </c>
      <c s="29" t="s">
        <v>35</v>
      </c>
      <c s="29" t="s">
        <v>467</v>
      </c>
      <c s="25" t="s">
        <v>47</v>
      </c>
      <c s="30" t="s">
        <v>468</v>
      </c>
      <c s="31" t="s">
        <v>67</v>
      </c>
      <c s="32">
        <v>1</v>
      </c>
      <c s="33">
        <v>0</v>
      </c>
      <c s="34">
        <f>ROUND(ROUND(H21,2)*ROUND(G21,3),2)</f>
      </c>
      <c r="O21">
        <f>(I21*21)/100</f>
      </c>
      <c t="s">
        <v>23</v>
      </c>
    </row>
    <row r="22" spans="1:5" ht="12.75">
      <c r="A22" s="35" t="s">
        <v>50</v>
      </c>
      <c r="E22" s="36" t="s">
        <v>559</v>
      </c>
    </row>
    <row r="23" spans="1:5" ht="12.75">
      <c r="A23" s="37" t="s">
        <v>52</v>
      </c>
      <c r="E23" s="38" t="s">
        <v>47</v>
      </c>
    </row>
    <row r="24" spans="1:18" ht="12.75" customHeight="1">
      <c r="A24" s="6" t="s">
        <v>43</v>
      </c>
      <c s="6"/>
      <c s="41" t="s">
        <v>29</v>
      </c>
      <c s="6"/>
      <c s="27" t="s">
        <v>64</v>
      </c>
      <c s="6"/>
      <c s="6"/>
      <c s="6"/>
      <c s="42">
        <f>0+Q24</f>
      </c>
      <c r="O24">
        <f>0+R24</f>
      </c>
      <c r="Q24">
        <f>0+I25+I28+I31+I34+I37</f>
      </c>
      <c>
        <f>0+O25+O28+O31+O34+O37</f>
      </c>
    </row>
    <row r="25" spans="1:16" ht="12.75">
      <c r="A25" s="25" t="s">
        <v>45</v>
      </c>
      <c s="29" t="s">
        <v>37</v>
      </c>
      <c s="29" t="s">
        <v>560</v>
      </c>
      <c s="25" t="s">
        <v>47</v>
      </c>
      <c s="30" t="s">
        <v>561</v>
      </c>
      <c s="31" t="s">
        <v>562</v>
      </c>
      <c s="32">
        <v>500</v>
      </c>
      <c s="33">
        <v>0</v>
      </c>
      <c s="34">
        <f>ROUND(ROUND(H25,2)*ROUND(G25,3),2)</f>
      </c>
      <c r="O25">
        <f>(I25*21)/100</f>
      </c>
      <c t="s">
        <v>23</v>
      </c>
    </row>
    <row r="26" spans="1:5" ht="25.5">
      <c r="A26" s="35" t="s">
        <v>50</v>
      </c>
      <c r="E26" s="36" t="s">
        <v>563</v>
      </c>
    </row>
    <row r="27" spans="1:5" ht="12.75">
      <c r="A27" s="39" t="s">
        <v>52</v>
      </c>
      <c r="E27" s="38" t="s">
        <v>47</v>
      </c>
    </row>
    <row r="28" spans="1:16" ht="12.75">
      <c r="A28" s="25" t="s">
        <v>45</v>
      </c>
      <c s="29" t="s">
        <v>75</v>
      </c>
      <c s="29" t="s">
        <v>564</v>
      </c>
      <c s="25" t="s">
        <v>47</v>
      </c>
      <c s="30" t="s">
        <v>565</v>
      </c>
      <c s="31" t="s">
        <v>82</v>
      </c>
      <c s="32">
        <v>20</v>
      </c>
      <c s="33">
        <v>0</v>
      </c>
      <c s="34">
        <f>ROUND(ROUND(H28,2)*ROUND(G28,3),2)</f>
      </c>
      <c r="O28">
        <f>(I28*21)/100</f>
      </c>
      <c t="s">
        <v>23</v>
      </c>
    </row>
    <row r="29" spans="1:5" ht="12.75">
      <c r="A29" s="35" t="s">
        <v>50</v>
      </c>
      <c r="E29" s="36" t="s">
        <v>566</v>
      </c>
    </row>
    <row r="30" spans="1:5" ht="38.25">
      <c r="A30" s="39" t="s">
        <v>52</v>
      </c>
      <c r="E30" s="38" t="s">
        <v>567</v>
      </c>
    </row>
    <row r="31" spans="1:16" ht="12.75">
      <c r="A31" s="25" t="s">
        <v>45</v>
      </c>
      <c s="29" t="s">
        <v>79</v>
      </c>
      <c s="29" t="s">
        <v>130</v>
      </c>
      <c s="25" t="s">
        <v>47</v>
      </c>
      <c s="30" t="s">
        <v>131</v>
      </c>
      <c s="31" t="s">
        <v>72</v>
      </c>
      <c s="32">
        <v>237.553</v>
      </c>
      <c s="33">
        <v>0</v>
      </c>
      <c s="34">
        <f>ROUND(ROUND(H31,2)*ROUND(G31,3),2)</f>
      </c>
      <c r="O31">
        <f>(I31*21)/100</f>
      </c>
      <c t="s">
        <v>23</v>
      </c>
    </row>
    <row r="32" spans="1:5" ht="25.5">
      <c r="A32" s="35" t="s">
        <v>50</v>
      </c>
      <c r="E32" s="36" t="s">
        <v>73</v>
      </c>
    </row>
    <row r="33" spans="1:5" ht="89.25">
      <c r="A33" s="39" t="s">
        <v>52</v>
      </c>
      <c r="E33" s="38" t="s">
        <v>568</v>
      </c>
    </row>
    <row r="34" spans="1:16" ht="12.75">
      <c r="A34" s="25" t="s">
        <v>45</v>
      </c>
      <c s="29" t="s">
        <v>40</v>
      </c>
      <c s="29" t="s">
        <v>376</v>
      </c>
      <c s="25" t="s">
        <v>47</v>
      </c>
      <c s="30" t="s">
        <v>377</v>
      </c>
      <c s="31" t="s">
        <v>72</v>
      </c>
      <c s="32">
        <v>218.99</v>
      </c>
      <c s="33">
        <v>0</v>
      </c>
      <c s="34">
        <f>ROUND(ROUND(H34,2)*ROUND(G34,3),2)</f>
      </c>
      <c r="O34">
        <f>(I34*21)/100</f>
      </c>
      <c t="s">
        <v>23</v>
      </c>
    </row>
    <row r="35" spans="1:5" ht="12.75">
      <c r="A35" s="35" t="s">
        <v>50</v>
      </c>
      <c r="E35" s="36" t="s">
        <v>47</v>
      </c>
    </row>
    <row r="36" spans="1:5" ht="89.25">
      <c r="A36" s="39" t="s">
        <v>52</v>
      </c>
      <c r="E36" s="38" t="s">
        <v>569</v>
      </c>
    </row>
    <row r="37" spans="1:16" ht="12.75">
      <c r="A37" s="25" t="s">
        <v>45</v>
      </c>
      <c s="29" t="s">
        <v>42</v>
      </c>
      <c s="29" t="s">
        <v>570</v>
      </c>
      <c s="25" t="s">
        <v>47</v>
      </c>
      <c s="30" t="s">
        <v>571</v>
      </c>
      <c s="31" t="s">
        <v>72</v>
      </c>
      <c s="32">
        <v>5.236</v>
      </c>
      <c s="33">
        <v>0</v>
      </c>
      <c s="34">
        <f>ROUND(ROUND(H37,2)*ROUND(G37,3),2)</f>
      </c>
      <c r="O37">
        <f>(I37*21)/100</f>
      </c>
      <c t="s">
        <v>23</v>
      </c>
    </row>
    <row r="38" spans="1:5" ht="12.75">
      <c r="A38" s="35" t="s">
        <v>50</v>
      </c>
      <c r="E38" s="36" t="s">
        <v>47</v>
      </c>
    </row>
    <row r="39" spans="1:5" ht="38.25">
      <c r="A39" s="37" t="s">
        <v>52</v>
      </c>
      <c r="E39" s="38" t="s">
        <v>572</v>
      </c>
    </row>
    <row r="40" spans="1:18" ht="12.75" customHeight="1">
      <c r="A40" s="6" t="s">
        <v>43</v>
      </c>
      <c s="6"/>
      <c s="41" t="s">
        <v>23</v>
      </c>
      <c s="6"/>
      <c s="27" t="s">
        <v>184</v>
      </c>
      <c s="6"/>
      <c s="6"/>
      <c s="6"/>
      <c s="42">
        <f>0+Q40</f>
      </c>
      <c r="O40">
        <f>0+R40</f>
      </c>
      <c r="Q40">
        <f>0+I41+I44+I47</f>
      </c>
      <c>
        <f>0+O41+O44+O47</f>
      </c>
    </row>
    <row r="41" spans="1:16" ht="12.75">
      <c r="A41" s="25" t="s">
        <v>45</v>
      </c>
      <c s="29" t="s">
        <v>93</v>
      </c>
      <c s="29" t="s">
        <v>573</v>
      </c>
      <c s="25" t="s">
        <v>47</v>
      </c>
      <c s="30" t="s">
        <v>574</v>
      </c>
      <c s="31" t="s">
        <v>72</v>
      </c>
      <c s="32">
        <v>16.704</v>
      </c>
      <c s="33">
        <v>0</v>
      </c>
      <c s="34">
        <f>ROUND(ROUND(H41,2)*ROUND(G41,3),2)</f>
      </c>
      <c r="O41">
        <f>(I41*21)/100</f>
      </c>
      <c t="s">
        <v>23</v>
      </c>
    </row>
    <row r="42" spans="1:5" ht="51">
      <c r="A42" s="35" t="s">
        <v>50</v>
      </c>
      <c r="E42" s="36" t="s">
        <v>575</v>
      </c>
    </row>
    <row r="43" spans="1:5" ht="38.25">
      <c r="A43" s="39" t="s">
        <v>52</v>
      </c>
      <c r="E43" s="38" t="s">
        <v>576</v>
      </c>
    </row>
    <row r="44" spans="1:16" ht="12.75">
      <c r="A44" s="25" t="s">
        <v>45</v>
      </c>
      <c s="29" t="s">
        <v>98</v>
      </c>
      <c s="29" t="s">
        <v>577</v>
      </c>
      <c s="25" t="s">
        <v>47</v>
      </c>
      <c s="30" t="s">
        <v>578</v>
      </c>
      <c s="31" t="s">
        <v>49</v>
      </c>
      <c s="32">
        <v>1.67</v>
      </c>
      <c s="33">
        <v>0</v>
      </c>
      <c s="34">
        <f>ROUND(ROUND(H44,2)*ROUND(G44,3),2)</f>
      </c>
      <c r="O44">
        <f>(I44*21)/100</f>
      </c>
      <c t="s">
        <v>23</v>
      </c>
    </row>
    <row r="45" spans="1:5" ht="12.75">
      <c r="A45" s="35" t="s">
        <v>50</v>
      </c>
      <c r="E45" s="36" t="s">
        <v>579</v>
      </c>
    </row>
    <row r="46" spans="1:5" ht="38.25">
      <c r="A46" s="39" t="s">
        <v>52</v>
      </c>
      <c r="E46" s="38" t="s">
        <v>580</v>
      </c>
    </row>
    <row r="47" spans="1:16" ht="25.5">
      <c r="A47" s="25" t="s">
        <v>45</v>
      </c>
      <c s="29" t="s">
        <v>103</v>
      </c>
      <c s="29" t="s">
        <v>581</v>
      </c>
      <c s="25" t="s">
        <v>47</v>
      </c>
      <c s="30" t="s">
        <v>582</v>
      </c>
      <c s="31" t="s">
        <v>67</v>
      </c>
      <c s="32">
        <v>77</v>
      </c>
      <c s="33">
        <v>0</v>
      </c>
      <c s="34">
        <f>ROUND(ROUND(H47,2)*ROUND(G47,3),2)</f>
      </c>
      <c r="O47">
        <f>(I47*21)/100</f>
      </c>
      <c t="s">
        <v>23</v>
      </c>
    </row>
    <row r="48" spans="1:5" ht="12.75">
      <c r="A48" s="35" t="s">
        <v>50</v>
      </c>
      <c r="E48" s="36" t="s">
        <v>583</v>
      </c>
    </row>
    <row r="49" spans="1:5" ht="38.25">
      <c r="A49" s="37" t="s">
        <v>52</v>
      </c>
      <c r="E49" s="38" t="s">
        <v>584</v>
      </c>
    </row>
    <row r="50" spans="1:18" ht="12.75" customHeight="1">
      <c r="A50" s="6" t="s">
        <v>43</v>
      </c>
      <c s="6"/>
      <c s="41" t="s">
        <v>22</v>
      </c>
      <c s="6"/>
      <c s="27" t="s">
        <v>585</v>
      </c>
      <c s="6"/>
      <c s="6"/>
      <c s="6"/>
      <c s="42">
        <f>0+Q50</f>
      </c>
      <c r="O50">
        <f>0+R50</f>
      </c>
      <c r="Q50">
        <f>0+I51+I54+I57+I60+I63+I66</f>
      </c>
      <c>
        <f>0+O51+O54+O57+O60+O63+O66</f>
      </c>
    </row>
    <row r="51" spans="1:16" ht="12.75">
      <c r="A51" s="25" t="s">
        <v>45</v>
      </c>
      <c s="29" t="s">
        <v>107</v>
      </c>
      <c s="29" t="s">
        <v>586</v>
      </c>
      <c s="25" t="s">
        <v>47</v>
      </c>
      <c s="30" t="s">
        <v>587</v>
      </c>
      <c s="31" t="s">
        <v>72</v>
      </c>
      <c s="32">
        <v>5.376</v>
      </c>
      <c s="33">
        <v>0</v>
      </c>
      <c s="34">
        <f>ROUND(ROUND(H51,2)*ROUND(G51,3),2)</f>
      </c>
      <c r="O51">
        <f>(I51*21)/100</f>
      </c>
      <c t="s">
        <v>23</v>
      </c>
    </row>
    <row r="52" spans="1:5" ht="12.75">
      <c r="A52" s="35" t="s">
        <v>50</v>
      </c>
      <c r="E52" s="36" t="s">
        <v>588</v>
      </c>
    </row>
    <row r="53" spans="1:5" ht="38.25">
      <c r="A53" s="39" t="s">
        <v>52</v>
      </c>
      <c r="E53" s="38" t="s">
        <v>589</v>
      </c>
    </row>
    <row r="54" spans="1:16" ht="12.75">
      <c r="A54" s="25" t="s">
        <v>45</v>
      </c>
      <c s="29" t="s">
        <v>112</v>
      </c>
      <c s="29" t="s">
        <v>590</v>
      </c>
      <c s="25" t="s">
        <v>47</v>
      </c>
      <c s="30" t="s">
        <v>591</v>
      </c>
      <c s="31" t="s">
        <v>592</v>
      </c>
      <c s="32">
        <v>162</v>
      </c>
      <c s="33">
        <v>0</v>
      </c>
      <c s="34">
        <f>ROUND(ROUND(H54,2)*ROUND(G54,3),2)</f>
      </c>
      <c r="O54">
        <f>(I54*21)/100</f>
      </c>
      <c t="s">
        <v>23</v>
      </c>
    </row>
    <row r="55" spans="1:5" ht="12.75">
      <c r="A55" s="35" t="s">
        <v>50</v>
      </c>
      <c r="E55" s="36" t="s">
        <v>593</v>
      </c>
    </row>
    <row r="56" spans="1:5" ht="38.25">
      <c r="A56" s="39" t="s">
        <v>52</v>
      </c>
      <c r="E56" s="38" t="s">
        <v>594</v>
      </c>
    </row>
    <row r="57" spans="1:16" ht="12.75">
      <c r="A57" s="25" t="s">
        <v>45</v>
      </c>
      <c s="29" t="s">
        <v>117</v>
      </c>
      <c s="29" t="s">
        <v>595</v>
      </c>
      <c s="25" t="s">
        <v>47</v>
      </c>
      <c s="30" t="s">
        <v>596</v>
      </c>
      <c s="31" t="s">
        <v>72</v>
      </c>
      <c s="32">
        <v>6.655</v>
      </c>
      <c s="33">
        <v>0</v>
      </c>
      <c s="34">
        <f>ROUND(ROUND(H57,2)*ROUND(G57,3),2)</f>
      </c>
      <c r="O57">
        <f>(I57*21)/100</f>
      </c>
      <c t="s">
        <v>23</v>
      </c>
    </row>
    <row r="58" spans="1:5" ht="12.75">
      <c r="A58" s="35" t="s">
        <v>50</v>
      </c>
      <c r="E58" s="36" t="s">
        <v>597</v>
      </c>
    </row>
    <row r="59" spans="1:5" ht="38.25">
      <c r="A59" s="39" t="s">
        <v>52</v>
      </c>
      <c r="E59" s="38" t="s">
        <v>598</v>
      </c>
    </row>
    <row r="60" spans="1:16" ht="12.75">
      <c r="A60" s="25" t="s">
        <v>45</v>
      </c>
      <c s="29" t="s">
        <v>121</v>
      </c>
      <c s="29" t="s">
        <v>599</v>
      </c>
      <c s="25" t="s">
        <v>47</v>
      </c>
      <c s="30" t="s">
        <v>600</v>
      </c>
      <c s="31" t="s">
        <v>49</v>
      </c>
      <c s="32">
        <v>0.832</v>
      </c>
      <c s="33">
        <v>0</v>
      </c>
      <c s="34">
        <f>ROUND(ROUND(H60,2)*ROUND(G60,3),2)</f>
      </c>
      <c r="O60">
        <f>(I60*21)/100</f>
      </c>
      <c t="s">
        <v>23</v>
      </c>
    </row>
    <row r="61" spans="1:5" ht="12.75">
      <c r="A61" s="35" t="s">
        <v>50</v>
      </c>
      <c r="E61" s="36" t="s">
        <v>579</v>
      </c>
    </row>
    <row r="62" spans="1:5" ht="38.25">
      <c r="A62" s="39" t="s">
        <v>52</v>
      </c>
      <c r="E62" s="38" t="s">
        <v>601</v>
      </c>
    </row>
    <row r="63" spans="1:16" ht="12.75">
      <c r="A63" s="25" t="s">
        <v>45</v>
      </c>
      <c s="29" t="s">
        <v>125</v>
      </c>
      <c s="29" t="s">
        <v>602</v>
      </c>
      <c s="25" t="s">
        <v>47</v>
      </c>
      <c s="30" t="s">
        <v>603</v>
      </c>
      <c s="31" t="s">
        <v>72</v>
      </c>
      <c s="32">
        <v>20.796</v>
      </c>
      <c s="33">
        <v>0</v>
      </c>
      <c s="34">
        <f>ROUND(ROUND(H63,2)*ROUND(G63,3),2)</f>
      </c>
      <c r="O63">
        <f>(I63*21)/100</f>
      </c>
      <c t="s">
        <v>23</v>
      </c>
    </row>
    <row r="64" spans="1:5" ht="51">
      <c r="A64" s="35" t="s">
        <v>50</v>
      </c>
      <c r="E64" s="36" t="s">
        <v>604</v>
      </c>
    </row>
    <row r="65" spans="1:5" ht="38.25">
      <c r="A65" s="39" t="s">
        <v>52</v>
      </c>
      <c r="E65" s="38" t="s">
        <v>605</v>
      </c>
    </row>
    <row r="66" spans="1:16" ht="12.75">
      <c r="A66" s="25" t="s">
        <v>45</v>
      </c>
      <c s="29" t="s">
        <v>129</v>
      </c>
      <c s="29" t="s">
        <v>606</v>
      </c>
      <c s="25" t="s">
        <v>47</v>
      </c>
      <c s="30" t="s">
        <v>607</v>
      </c>
      <c s="31" t="s">
        <v>49</v>
      </c>
      <c s="32">
        <v>2.08</v>
      </c>
      <c s="33">
        <v>0</v>
      </c>
      <c s="34">
        <f>ROUND(ROUND(H66,2)*ROUND(G66,3),2)</f>
      </c>
      <c r="O66">
        <f>(I66*21)/100</f>
      </c>
      <c t="s">
        <v>23</v>
      </c>
    </row>
    <row r="67" spans="1:5" ht="12.75">
      <c r="A67" s="35" t="s">
        <v>50</v>
      </c>
      <c r="E67" s="36" t="s">
        <v>579</v>
      </c>
    </row>
    <row r="68" spans="1:5" ht="38.25">
      <c r="A68" s="37" t="s">
        <v>52</v>
      </c>
      <c r="E68" s="38" t="s">
        <v>608</v>
      </c>
    </row>
    <row r="69" spans="1:18" ht="12.75" customHeight="1">
      <c r="A69" s="6" t="s">
        <v>43</v>
      </c>
      <c s="6"/>
      <c s="41" t="s">
        <v>33</v>
      </c>
      <c s="6"/>
      <c s="27" t="s">
        <v>190</v>
      </c>
      <c s="6"/>
      <c s="6"/>
      <c s="6"/>
      <c s="42">
        <f>0+Q69</f>
      </c>
      <c r="O69">
        <f>0+R69</f>
      </c>
      <c r="Q69">
        <f>0+I70+I73+I76+I79+I82+I85+I88+I91+I94+I97</f>
      </c>
      <c>
        <f>0+O70+O73+O76+O79+O82+O85+O88+O91+O94+O97</f>
      </c>
    </row>
    <row r="70" spans="1:16" ht="12.75">
      <c r="A70" s="25" t="s">
        <v>45</v>
      </c>
      <c s="29" t="s">
        <v>133</v>
      </c>
      <c s="29" t="s">
        <v>609</v>
      </c>
      <c s="25" t="s">
        <v>47</v>
      </c>
      <c s="30" t="s">
        <v>610</v>
      </c>
      <c s="31" t="s">
        <v>72</v>
      </c>
      <c s="32">
        <v>7.742</v>
      </c>
      <c s="33">
        <v>0</v>
      </c>
      <c s="34">
        <f>ROUND(ROUND(H70,2)*ROUND(G70,3),2)</f>
      </c>
      <c r="O70">
        <f>(I70*21)/100</f>
      </c>
      <c t="s">
        <v>23</v>
      </c>
    </row>
    <row r="71" spans="1:5" ht="12.75">
      <c r="A71" s="35" t="s">
        <v>50</v>
      </c>
      <c r="E71" s="36" t="s">
        <v>588</v>
      </c>
    </row>
    <row r="72" spans="1:5" ht="38.25">
      <c r="A72" s="39" t="s">
        <v>52</v>
      </c>
      <c r="E72" s="38" t="s">
        <v>611</v>
      </c>
    </row>
    <row r="73" spans="1:16" ht="12.75">
      <c r="A73" s="25" t="s">
        <v>45</v>
      </c>
      <c s="29" t="s">
        <v>138</v>
      </c>
      <c s="29" t="s">
        <v>612</v>
      </c>
      <c s="25" t="s">
        <v>47</v>
      </c>
      <c s="30" t="s">
        <v>613</v>
      </c>
      <c s="31" t="s">
        <v>72</v>
      </c>
      <c s="32">
        <v>4.389</v>
      </c>
      <c s="33">
        <v>0</v>
      </c>
      <c s="34">
        <f>ROUND(ROUND(H73,2)*ROUND(G73,3),2)</f>
      </c>
      <c r="O73">
        <f>(I73*21)/100</f>
      </c>
      <c t="s">
        <v>23</v>
      </c>
    </row>
    <row r="74" spans="1:5" ht="12.75">
      <c r="A74" s="35" t="s">
        <v>50</v>
      </c>
      <c r="E74" s="36" t="s">
        <v>614</v>
      </c>
    </row>
    <row r="75" spans="1:5" ht="38.25">
      <c r="A75" s="39" t="s">
        <v>52</v>
      </c>
      <c r="E75" s="38" t="s">
        <v>615</v>
      </c>
    </row>
    <row r="76" spans="1:16" ht="12.75">
      <c r="A76" s="25" t="s">
        <v>45</v>
      </c>
      <c s="29" t="s">
        <v>143</v>
      </c>
      <c s="29" t="s">
        <v>616</v>
      </c>
      <c s="25" t="s">
        <v>47</v>
      </c>
      <c s="30" t="s">
        <v>617</v>
      </c>
      <c s="31" t="s">
        <v>72</v>
      </c>
      <c s="32">
        <v>1.935</v>
      </c>
      <c s="33">
        <v>0</v>
      </c>
      <c s="34">
        <f>ROUND(ROUND(H76,2)*ROUND(G76,3),2)</f>
      </c>
      <c r="O76">
        <f>(I76*21)/100</f>
      </c>
      <c t="s">
        <v>23</v>
      </c>
    </row>
    <row r="77" spans="1:5" ht="12.75">
      <c r="A77" s="35" t="s">
        <v>50</v>
      </c>
      <c r="E77" s="36" t="s">
        <v>618</v>
      </c>
    </row>
    <row r="78" spans="1:5" ht="76.5">
      <c r="A78" s="39" t="s">
        <v>52</v>
      </c>
      <c r="E78" s="38" t="s">
        <v>619</v>
      </c>
    </row>
    <row r="79" spans="1:16" ht="12.75">
      <c r="A79" s="25" t="s">
        <v>45</v>
      </c>
      <c s="29" t="s">
        <v>148</v>
      </c>
      <c s="29" t="s">
        <v>620</v>
      </c>
      <c s="25" t="s">
        <v>47</v>
      </c>
      <c s="30" t="s">
        <v>621</v>
      </c>
      <c s="31" t="s">
        <v>72</v>
      </c>
      <c s="32">
        <v>20.95</v>
      </c>
      <c s="33">
        <v>0</v>
      </c>
      <c s="34">
        <f>ROUND(ROUND(H79,2)*ROUND(G79,3),2)</f>
      </c>
      <c r="O79">
        <f>(I79*21)/100</f>
      </c>
      <c t="s">
        <v>23</v>
      </c>
    </row>
    <row r="80" spans="1:5" ht="12.75">
      <c r="A80" s="35" t="s">
        <v>50</v>
      </c>
      <c r="E80" s="36" t="s">
        <v>47</v>
      </c>
    </row>
    <row r="81" spans="1:5" ht="76.5">
      <c r="A81" s="39" t="s">
        <v>52</v>
      </c>
      <c r="E81" s="38" t="s">
        <v>622</v>
      </c>
    </row>
    <row r="82" spans="1:16" ht="12.75">
      <c r="A82" s="25" t="s">
        <v>45</v>
      </c>
      <c s="29" t="s">
        <v>153</v>
      </c>
      <c s="29" t="s">
        <v>623</v>
      </c>
      <c s="25" t="s">
        <v>47</v>
      </c>
      <c s="30" t="s">
        <v>624</v>
      </c>
      <c s="31" t="s">
        <v>72</v>
      </c>
      <c s="32">
        <v>30.03</v>
      </c>
      <c s="33">
        <v>0</v>
      </c>
      <c s="34">
        <f>ROUND(ROUND(H82,2)*ROUND(G82,3),2)</f>
      </c>
      <c r="O82">
        <f>(I82*21)/100</f>
      </c>
      <c t="s">
        <v>23</v>
      </c>
    </row>
    <row r="83" spans="1:5" ht="12.75">
      <c r="A83" s="35" t="s">
        <v>50</v>
      </c>
      <c r="E83" s="36" t="s">
        <v>47</v>
      </c>
    </row>
    <row r="84" spans="1:5" ht="38.25">
      <c r="A84" s="39" t="s">
        <v>52</v>
      </c>
      <c r="E84" s="38" t="s">
        <v>625</v>
      </c>
    </row>
    <row r="85" spans="1:16" ht="12.75">
      <c r="A85" s="25" t="s">
        <v>45</v>
      </c>
      <c s="29" t="s">
        <v>158</v>
      </c>
      <c s="29" t="s">
        <v>626</v>
      </c>
      <c s="25" t="s">
        <v>47</v>
      </c>
      <c s="30" t="s">
        <v>627</v>
      </c>
      <c s="31" t="s">
        <v>72</v>
      </c>
      <c s="32">
        <v>3.575</v>
      </c>
      <c s="33">
        <v>0</v>
      </c>
      <c s="34">
        <f>ROUND(ROUND(H85,2)*ROUND(G85,3),2)</f>
      </c>
      <c r="O85">
        <f>(I85*21)/100</f>
      </c>
      <c t="s">
        <v>23</v>
      </c>
    </row>
    <row r="86" spans="1:5" ht="12.75">
      <c r="A86" s="35" t="s">
        <v>50</v>
      </c>
      <c r="E86" s="36" t="s">
        <v>628</v>
      </c>
    </row>
    <row r="87" spans="1:5" ht="38.25">
      <c r="A87" s="39" t="s">
        <v>52</v>
      </c>
      <c r="E87" s="38" t="s">
        <v>629</v>
      </c>
    </row>
    <row r="88" spans="1:16" ht="12.75">
      <c r="A88" s="25" t="s">
        <v>45</v>
      </c>
      <c s="29" t="s">
        <v>163</v>
      </c>
      <c s="29" t="s">
        <v>630</v>
      </c>
      <c s="25" t="s">
        <v>47</v>
      </c>
      <c s="30" t="s">
        <v>631</v>
      </c>
      <c s="31" t="s">
        <v>49</v>
      </c>
      <c s="32">
        <v>0.447</v>
      </c>
      <c s="33">
        <v>0</v>
      </c>
      <c s="34">
        <f>ROUND(ROUND(H88,2)*ROUND(G88,3),2)</f>
      </c>
      <c r="O88">
        <f>(I88*21)/100</f>
      </c>
      <c t="s">
        <v>23</v>
      </c>
    </row>
    <row r="89" spans="1:5" ht="12.75">
      <c r="A89" s="35" t="s">
        <v>50</v>
      </c>
      <c r="E89" s="36" t="s">
        <v>579</v>
      </c>
    </row>
    <row r="90" spans="1:5" ht="38.25">
      <c r="A90" s="39" t="s">
        <v>52</v>
      </c>
      <c r="E90" s="38" t="s">
        <v>632</v>
      </c>
    </row>
    <row r="91" spans="1:16" ht="12.75">
      <c r="A91" s="25" t="s">
        <v>45</v>
      </c>
      <c s="29" t="s">
        <v>167</v>
      </c>
      <c s="29" t="s">
        <v>633</v>
      </c>
      <c s="25" t="s">
        <v>47</v>
      </c>
      <c s="30" t="s">
        <v>634</v>
      </c>
      <c s="31" t="s">
        <v>72</v>
      </c>
      <c s="32">
        <v>61.47</v>
      </c>
      <c s="33">
        <v>0</v>
      </c>
      <c s="34">
        <f>ROUND(ROUND(H91,2)*ROUND(G91,3),2)</f>
      </c>
      <c r="O91">
        <f>(I91*21)/100</f>
      </c>
      <c t="s">
        <v>23</v>
      </c>
    </row>
    <row r="92" spans="1:5" ht="12.75">
      <c r="A92" s="35" t="s">
        <v>50</v>
      </c>
      <c r="E92" s="36" t="s">
        <v>47</v>
      </c>
    </row>
    <row r="93" spans="1:5" ht="38.25">
      <c r="A93" s="39" t="s">
        <v>52</v>
      </c>
      <c r="E93" s="38" t="s">
        <v>635</v>
      </c>
    </row>
    <row r="94" spans="1:16" ht="12.75">
      <c r="A94" s="25" t="s">
        <v>45</v>
      </c>
      <c s="29" t="s">
        <v>171</v>
      </c>
      <c s="29" t="s">
        <v>636</v>
      </c>
      <c s="25" t="s">
        <v>47</v>
      </c>
      <c s="30" t="s">
        <v>637</v>
      </c>
      <c s="31" t="s">
        <v>72</v>
      </c>
      <c s="32">
        <v>2.58</v>
      </c>
      <c s="33">
        <v>0</v>
      </c>
      <c s="34">
        <f>ROUND(ROUND(H94,2)*ROUND(G94,3),2)</f>
      </c>
      <c r="O94">
        <f>(I94*21)/100</f>
      </c>
      <c t="s">
        <v>23</v>
      </c>
    </row>
    <row r="95" spans="1:5" ht="12.75">
      <c r="A95" s="35" t="s">
        <v>50</v>
      </c>
      <c r="E95" s="36" t="s">
        <v>638</v>
      </c>
    </row>
    <row r="96" spans="1:5" ht="76.5">
      <c r="A96" s="39" t="s">
        <v>52</v>
      </c>
      <c r="E96" s="38" t="s">
        <v>639</v>
      </c>
    </row>
    <row r="97" spans="1:16" ht="12.75">
      <c r="A97" s="25" t="s">
        <v>45</v>
      </c>
      <c s="29" t="s">
        <v>176</v>
      </c>
      <c s="29" t="s">
        <v>640</v>
      </c>
      <c s="25" t="s">
        <v>47</v>
      </c>
      <c s="30" t="s">
        <v>641</v>
      </c>
      <c s="31" t="s">
        <v>72</v>
      </c>
      <c s="32">
        <v>2.55</v>
      </c>
      <c s="33">
        <v>0</v>
      </c>
      <c s="34">
        <f>ROUND(ROUND(H97,2)*ROUND(G97,3),2)</f>
      </c>
      <c r="O97">
        <f>(I97*21)/100</f>
      </c>
      <c t="s">
        <v>23</v>
      </c>
    </row>
    <row r="98" spans="1:5" ht="12.75">
      <c r="A98" s="35" t="s">
        <v>50</v>
      </c>
      <c r="E98" s="36" t="s">
        <v>642</v>
      </c>
    </row>
    <row r="99" spans="1:5" ht="38.25">
      <c r="A99" s="37" t="s">
        <v>52</v>
      </c>
      <c r="E99" s="38" t="s">
        <v>643</v>
      </c>
    </row>
    <row r="100" spans="1:18" ht="12.75" customHeight="1">
      <c r="A100" s="6" t="s">
        <v>43</v>
      </c>
      <c s="6"/>
      <c s="41" t="s">
        <v>35</v>
      </c>
      <c s="6"/>
      <c s="27" t="s">
        <v>195</v>
      </c>
      <c s="6"/>
      <c s="6"/>
      <c s="6"/>
      <c s="42">
        <f>0+Q100</f>
      </c>
      <c r="O100">
        <f>0+R100</f>
      </c>
      <c r="Q100">
        <f>0+I101</f>
      </c>
      <c>
        <f>0+O101</f>
      </c>
    </row>
    <row r="101" spans="1:16" ht="12.75">
      <c r="A101" s="25" t="s">
        <v>45</v>
      </c>
      <c s="29" t="s">
        <v>180</v>
      </c>
      <c s="29" t="s">
        <v>644</v>
      </c>
      <c s="25" t="s">
        <v>47</v>
      </c>
      <c s="30" t="s">
        <v>645</v>
      </c>
      <c s="31" t="s">
        <v>115</v>
      </c>
      <c s="32">
        <v>13.5</v>
      </c>
      <c s="33">
        <v>0</v>
      </c>
      <c s="34">
        <f>ROUND(ROUND(H101,2)*ROUND(G101,3),2)</f>
      </c>
      <c r="O101">
        <f>(I101*21)/100</f>
      </c>
      <c t="s">
        <v>23</v>
      </c>
    </row>
    <row r="102" spans="1:5" ht="12.75">
      <c r="A102" s="35" t="s">
        <v>50</v>
      </c>
      <c r="E102" s="36" t="s">
        <v>47</v>
      </c>
    </row>
    <row r="103" spans="1:5" ht="38.25">
      <c r="A103" s="37" t="s">
        <v>52</v>
      </c>
      <c r="E103" s="38" t="s">
        <v>646</v>
      </c>
    </row>
    <row r="104" spans="1:18" ht="12.75" customHeight="1">
      <c r="A104" s="6" t="s">
        <v>43</v>
      </c>
      <c s="6"/>
      <c s="41" t="s">
        <v>37</v>
      </c>
      <c s="6"/>
      <c s="27" t="s">
        <v>241</v>
      </c>
      <c s="6"/>
      <c s="6"/>
      <c s="6"/>
      <c s="42">
        <f>0+Q104</f>
      </c>
      <c r="O104">
        <f>0+R104</f>
      </c>
      <c r="Q104">
        <f>0+I105</f>
      </c>
      <c>
        <f>0+O105</f>
      </c>
    </row>
    <row r="105" spans="1:16" ht="12.75">
      <c r="A105" s="25" t="s">
        <v>45</v>
      </c>
      <c s="29" t="s">
        <v>185</v>
      </c>
      <c s="29" t="s">
        <v>647</v>
      </c>
      <c s="25" t="s">
        <v>47</v>
      </c>
      <c s="30" t="s">
        <v>648</v>
      </c>
      <c s="31" t="s">
        <v>115</v>
      </c>
      <c s="32">
        <v>12.09</v>
      </c>
      <c s="33">
        <v>0</v>
      </c>
      <c s="34">
        <f>ROUND(ROUND(H105,2)*ROUND(G105,3),2)</f>
      </c>
      <c r="O105">
        <f>(I105*21)/100</f>
      </c>
      <c t="s">
        <v>23</v>
      </c>
    </row>
    <row r="106" spans="1:5" ht="12.75">
      <c r="A106" s="35" t="s">
        <v>50</v>
      </c>
      <c r="E106" s="36" t="s">
        <v>47</v>
      </c>
    </row>
    <row r="107" spans="1:5" ht="38.25">
      <c r="A107" s="37" t="s">
        <v>52</v>
      </c>
      <c r="E107" s="38" t="s">
        <v>649</v>
      </c>
    </row>
    <row r="108" spans="1:18" ht="12.75" customHeight="1">
      <c r="A108" s="6" t="s">
        <v>43</v>
      </c>
      <c s="6"/>
      <c s="41" t="s">
        <v>75</v>
      </c>
      <c s="6"/>
      <c s="27" t="s">
        <v>426</v>
      </c>
      <c s="6"/>
      <c s="6"/>
      <c s="6"/>
      <c s="42">
        <f>0+Q108</f>
      </c>
      <c r="O108">
        <f>0+R108</f>
      </c>
      <c r="Q108">
        <f>0+I109+I112+I115+I118+I121</f>
      </c>
      <c>
        <f>0+O109+O112+O115+O118+O121</f>
      </c>
    </row>
    <row r="109" spans="1:16" ht="12.75">
      <c r="A109" s="25" t="s">
        <v>45</v>
      </c>
      <c s="29" t="s">
        <v>191</v>
      </c>
      <c s="29" t="s">
        <v>427</v>
      </c>
      <c s="25" t="s">
        <v>47</v>
      </c>
      <c s="30" t="s">
        <v>428</v>
      </c>
      <c s="31" t="s">
        <v>115</v>
      </c>
      <c s="32">
        <v>100.1</v>
      </c>
      <c s="33">
        <v>0</v>
      </c>
      <c s="34">
        <f>ROUND(ROUND(H109,2)*ROUND(G109,3),2)</f>
      </c>
      <c r="O109">
        <f>(I109*21)/100</f>
      </c>
      <c t="s">
        <v>23</v>
      </c>
    </row>
    <row r="110" spans="1:5" ht="12.75">
      <c r="A110" s="35" t="s">
        <v>50</v>
      </c>
      <c r="E110" s="36" t="s">
        <v>47</v>
      </c>
    </row>
    <row r="111" spans="1:5" ht="38.25">
      <c r="A111" s="39" t="s">
        <v>52</v>
      </c>
      <c r="E111" s="38" t="s">
        <v>650</v>
      </c>
    </row>
    <row r="112" spans="1:16" ht="12.75">
      <c r="A112" s="25" t="s">
        <v>45</v>
      </c>
      <c s="29" t="s">
        <v>196</v>
      </c>
      <c s="29" t="s">
        <v>651</v>
      </c>
      <c s="25" t="s">
        <v>47</v>
      </c>
      <c s="30" t="s">
        <v>652</v>
      </c>
      <c s="31" t="s">
        <v>115</v>
      </c>
      <c s="32">
        <v>61.215</v>
      </c>
      <c s="33">
        <v>0</v>
      </c>
      <c s="34">
        <f>ROUND(ROUND(H112,2)*ROUND(G112,3),2)</f>
      </c>
      <c r="O112">
        <f>(I112*21)/100</f>
      </c>
      <c t="s">
        <v>23</v>
      </c>
    </row>
    <row r="113" spans="1:5" ht="12.75">
      <c r="A113" s="35" t="s">
        <v>50</v>
      </c>
      <c r="E113" s="36" t="s">
        <v>653</v>
      </c>
    </row>
    <row r="114" spans="1:5" ht="38.25">
      <c r="A114" s="39" t="s">
        <v>52</v>
      </c>
      <c r="E114" s="38" t="s">
        <v>654</v>
      </c>
    </row>
    <row r="115" spans="1:16" ht="12.75">
      <c r="A115" s="25" t="s">
        <v>45</v>
      </c>
      <c s="29" t="s">
        <v>201</v>
      </c>
      <c s="29" t="s">
        <v>655</v>
      </c>
      <c s="25" t="s">
        <v>47</v>
      </c>
      <c s="30" t="s">
        <v>656</v>
      </c>
      <c s="31" t="s">
        <v>115</v>
      </c>
      <c s="32">
        <v>5.75</v>
      </c>
      <c s="33">
        <v>0</v>
      </c>
      <c s="34">
        <f>ROUND(ROUND(H115,2)*ROUND(G115,3),2)</f>
      </c>
      <c r="O115">
        <f>(I115*21)/100</f>
      </c>
      <c t="s">
        <v>23</v>
      </c>
    </row>
    <row r="116" spans="1:5" ht="12.75">
      <c r="A116" s="35" t="s">
        <v>50</v>
      </c>
      <c r="E116" s="36" t="s">
        <v>47</v>
      </c>
    </row>
    <row r="117" spans="1:5" ht="38.25">
      <c r="A117" s="39" t="s">
        <v>52</v>
      </c>
      <c r="E117" s="38" t="s">
        <v>657</v>
      </c>
    </row>
    <row r="118" spans="1:16" ht="12.75">
      <c r="A118" s="25" t="s">
        <v>45</v>
      </c>
      <c s="29" t="s">
        <v>206</v>
      </c>
      <c s="29" t="s">
        <v>658</v>
      </c>
      <c s="25" t="s">
        <v>47</v>
      </c>
      <c s="30" t="s">
        <v>659</v>
      </c>
      <c s="31" t="s">
        <v>115</v>
      </c>
      <c s="32">
        <v>121.284</v>
      </c>
      <c s="33">
        <v>0</v>
      </c>
      <c s="34">
        <f>ROUND(ROUND(H118,2)*ROUND(G118,3),2)</f>
      </c>
      <c r="O118">
        <f>(I118*21)/100</f>
      </c>
      <c t="s">
        <v>23</v>
      </c>
    </row>
    <row r="119" spans="1:5" ht="12.75">
      <c r="A119" s="35" t="s">
        <v>50</v>
      </c>
      <c r="E119" s="36" t="s">
        <v>660</v>
      </c>
    </row>
    <row r="120" spans="1:5" ht="76.5">
      <c r="A120" s="39" t="s">
        <v>52</v>
      </c>
      <c r="E120" s="38" t="s">
        <v>661</v>
      </c>
    </row>
    <row r="121" spans="1:16" ht="12.75">
      <c r="A121" s="25" t="s">
        <v>45</v>
      </c>
      <c s="29" t="s">
        <v>211</v>
      </c>
      <c s="29" t="s">
        <v>662</v>
      </c>
      <c s="25" t="s">
        <v>47</v>
      </c>
      <c s="30" t="s">
        <v>663</v>
      </c>
      <c s="31" t="s">
        <v>115</v>
      </c>
      <c s="32">
        <v>35.843</v>
      </c>
      <c s="33">
        <v>0</v>
      </c>
      <c s="34">
        <f>ROUND(ROUND(H121,2)*ROUND(G121,3),2)</f>
      </c>
      <c r="O121">
        <f>(I121*21)/100</f>
      </c>
      <c t="s">
        <v>23</v>
      </c>
    </row>
    <row r="122" spans="1:5" ht="12.75">
      <c r="A122" s="35" t="s">
        <v>50</v>
      </c>
      <c r="E122" s="36" t="s">
        <v>47</v>
      </c>
    </row>
    <row r="123" spans="1:5" ht="38.25">
      <c r="A123" s="37" t="s">
        <v>52</v>
      </c>
      <c r="E123" s="38" t="s">
        <v>664</v>
      </c>
    </row>
    <row r="124" spans="1:18" ht="12.75" customHeight="1">
      <c r="A124" s="6" t="s">
        <v>43</v>
      </c>
      <c s="6"/>
      <c s="41" t="s">
        <v>79</v>
      </c>
      <c s="6"/>
      <c s="27" t="s">
        <v>247</v>
      </c>
      <c s="6"/>
      <c s="6"/>
      <c s="6"/>
      <c s="42">
        <f>0+Q124</f>
      </c>
      <c r="O124">
        <f>0+R124</f>
      </c>
      <c r="Q124">
        <f>0+I125+I128</f>
      </c>
      <c>
        <f>0+O125+O128</f>
      </c>
    </row>
    <row r="125" spans="1:16" ht="12.75">
      <c r="A125" s="25" t="s">
        <v>45</v>
      </c>
      <c s="29" t="s">
        <v>216</v>
      </c>
      <c s="29" t="s">
        <v>665</v>
      </c>
      <c s="25" t="s">
        <v>47</v>
      </c>
      <c s="30" t="s">
        <v>666</v>
      </c>
      <c s="31" t="s">
        <v>82</v>
      </c>
      <c s="32">
        <v>14.2</v>
      </c>
      <c s="33">
        <v>0</v>
      </c>
      <c s="34">
        <f>ROUND(ROUND(H125,2)*ROUND(G125,3),2)</f>
      </c>
      <c r="O125">
        <f>(I125*21)/100</f>
      </c>
      <c t="s">
        <v>23</v>
      </c>
    </row>
    <row r="126" spans="1:5" ht="12.75">
      <c r="A126" s="35" t="s">
        <v>50</v>
      </c>
      <c r="E126" s="36" t="s">
        <v>667</v>
      </c>
    </row>
    <row r="127" spans="1:5" ht="38.25">
      <c r="A127" s="39" t="s">
        <v>52</v>
      </c>
      <c r="E127" s="38" t="s">
        <v>668</v>
      </c>
    </row>
    <row r="128" spans="1:16" ht="12.75">
      <c r="A128" s="25" t="s">
        <v>45</v>
      </c>
      <c s="29" t="s">
        <v>221</v>
      </c>
      <c s="29" t="s">
        <v>669</v>
      </c>
      <c s="25" t="s">
        <v>47</v>
      </c>
      <c s="30" t="s">
        <v>670</v>
      </c>
      <c s="31" t="s">
        <v>72</v>
      </c>
      <c s="32">
        <v>1.155</v>
      </c>
      <c s="33">
        <v>0</v>
      </c>
      <c s="34">
        <f>ROUND(ROUND(H128,2)*ROUND(G128,3),2)</f>
      </c>
      <c r="O128">
        <f>(I128*21)/100</f>
      </c>
      <c t="s">
        <v>23</v>
      </c>
    </row>
    <row r="129" spans="1:5" ht="12.75">
      <c r="A129" s="35" t="s">
        <v>50</v>
      </c>
      <c r="E129" s="36" t="s">
        <v>671</v>
      </c>
    </row>
    <row r="130" spans="1:5" ht="38.25">
      <c r="A130" s="37" t="s">
        <v>52</v>
      </c>
      <c r="E130" s="38" t="s">
        <v>672</v>
      </c>
    </row>
    <row r="131" spans="1:18" ht="12.75" customHeight="1">
      <c r="A131" s="6" t="s">
        <v>43</v>
      </c>
      <c s="6"/>
      <c s="41" t="s">
        <v>40</v>
      </c>
      <c s="6"/>
      <c s="27" t="s">
        <v>272</v>
      </c>
      <c s="6"/>
      <c s="6"/>
      <c s="6"/>
      <c s="42">
        <f>0+Q131</f>
      </c>
      <c r="O131">
        <f>0+R131</f>
      </c>
      <c r="Q131">
        <f>0+I132+I135+I138+I141+I144+I147+I150+I153</f>
      </c>
      <c>
        <f>0+O132+O135+O138+O141+O144+O147+O150+O153</f>
      </c>
    </row>
    <row r="132" spans="1:16" ht="12.75">
      <c r="A132" s="25" t="s">
        <v>45</v>
      </c>
      <c s="29" t="s">
        <v>224</v>
      </c>
      <c s="29" t="s">
        <v>673</v>
      </c>
      <c s="25" t="s">
        <v>47</v>
      </c>
      <c s="30" t="s">
        <v>674</v>
      </c>
      <c s="31" t="s">
        <v>82</v>
      </c>
      <c s="32">
        <v>19.02</v>
      </c>
      <c s="33">
        <v>0</v>
      </c>
      <c s="34">
        <f>ROUND(ROUND(H132,2)*ROUND(G132,3),2)</f>
      </c>
      <c r="O132">
        <f>(I132*21)/100</f>
      </c>
      <c t="s">
        <v>23</v>
      </c>
    </row>
    <row r="133" spans="1:5" ht="12.75">
      <c r="A133" s="35" t="s">
        <v>50</v>
      </c>
      <c r="E133" s="36" t="s">
        <v>47</v>
      </c>
    </row>
    <row r="134" spans="1:5" ht="38.25">
      <c r="A134" s="39" t="s">
        <v>52</v>
      </c>
      <c r="E134" s="38" t="s">
        <v>675</v>
      </c>
    </row>
    <row r="135" spans="1:16" ht="12.75">
      <c r="A135" s="25" t="s">
        <v>45</v>
      </c>
      <c s="29" t="s">
        <v>228</v>
      </c>
      <c s="29" t="s">
        <v>676</v>
      </c>
      <c s="25" t="s">
        <v>47</v>
      </c>
      <c s="30" t="s">
        <v>677</v>
      </c>
      <c s="31" t="s">
        <v>82</v>
      </c>
      <c s="32">
        <v>22.6</v>
      </c>
      <c s="33">
        <v>0</v>
      </c>
      <c s="34">
        <f>ROUND(ROUND(H135,2)*ROUND(G135,3),2)</f>
      </c>
      <c r="O135">
        <f>(I135*21)/100</f>
      </c>
      <c t="s">
        <v>23</v>
      </c>
    </row>
    <row r="136" spans="1:5" ht="12.75">
      <c r="A136" s="35" t="s">
        <v>50</v>
      </c>
      <c r="E136" s="36" t="s">
        <v>439</v>
      </c>
    </row>
    <row r="137" spans="1:5" ht="38.25">
      <c r="A137" s="39" t="s">
        <v>52</v>
      </c>
      <c r="E137" s="38" t="s">
        <v>678</v>
      </c>
    </row>
    <row r="138" spans="1:16" ht="12.75">
      <c r="A138" s="25" t="s">
        <v>45</v>
      </c>
      <c s="29" t="s">
        <v>232</v>
      </c>
      <c s="29" t="s">
        <v>679</v>
      </c>
      <c s="25" t="s">
        <v>47</v>
      </c>
      <c s="30" t="s">
        <v>680</v>
      </c>
      <c s="31" t="s">
        <v>82</v>
      </c>
      <c s="32">
        <v>7.3</v>
      </c>
      <c s="33">
        <v>0</v>
      </c>
      <c s="34">
        <f>ROUND(ROUND(H138,2)*ROUND(G138,3),2)</f>
      </c>
      <c r="O138">
        <f>(I138*21)/100</f>
      </c>
      <c t="s">
        <v>23</v>
      </c>
    </row>
    <row r="139" spans="1:5" ht="12.75">
      <c r="A139" s="35" t="s">
        <v>50</v>
      </c>
      <c r="E139" s="36" t="s">
        <v>47</v>
      </c>
    </row>
    <row r="140" spans="1:5" ht="38.25">
      <c r="A140" s="39" t="s">
        <v>52</v>
      </c>
      <c r="E140" s="38" t="s">
        <v>681</v>
      </c>
    </row>
    <row r="141" spans="1:16" ht="12.75">
      <c r="A141" s="25" t="s">
        <v>45</v>
      </c>
      <c s="29" t="s">
        <v>236</v>
      </c>
      <c s="29" t="s">
        <v>278</v>
      </c>
      <c s="25" t="s">
        <v>47</v>
      </c>
      <c s="30" t="s">
        <v>279</v>
      </c>
      <c s="31" t="s">
        <v>82</v>
      </c>
      <c s="32">
        <v>3</v>
      </c>
      <c s="33">
        <v>0</v>
      </c>
      <c s="34">
        <f>ROUND(ROUND(H141,2)*ROUND(G141,3),2)</f>
      </c>
      <c r="O141">
        <f>(I141*21)/100</f>
      </c>
      <c t="s">
        <v>23</v>
      </c>
    </row>
    <row r="142" spans="1:5" ht="12.75">
      <c r="A142" s="35" t="s">
        <v>50</v>
      </c>
      <c r="E142" s="36" t="s">
        <v>47</v>
      </c>
    </row>
    <row r="143" spans="1:5" ht="38.25">
      <c r="A143" s="39" t="s">
        <v>52</v>
      </c>
      <c r="E143" s="38" t="s">
        <v>682</v>
      </c>
    </row>
    <row r="144" spans="1:16" ht="12.75">
      <c r="A144" s="25" t="s">
        <v>45</v>
      </c>
      <c s="29" t="s">
        <v>242</v>
      </c>
      <c s="29" t="s">
        <v>683</v>
      </c>
      <c s="25" t="s">
        <v>47</v>
      </c>
      <c s="30" t="s">
        <v>684</v>
      </c>
      <c s="31" t="s">
        <v>82</v>
      </c>
      <c s="32">
        <v>7.7</v>
      </c>
      <c s="33">
        <v>0</v>
      </c>
      <c s="34">
        <f>ROUND(ROUND(H144,2)*ROUND(G144,3),2)</f>
      </c>
      <c r="O144">
        <f>(I144*21)/100</f>
      </c>
      <c t="s">
        <v>23</v>
      </c>
    </row>
    <row r="145" spans="1:5" ht="63.75">
      <c r="A145" s="35" t="s">
        <v>50</v>
      </c>
      <c r="E145" s="36" t="s">
        <v>685</v>
      </c>
    </row>
    <row r="146" spans="1:5" ht="38.25">
      <c r="A146" s="39" t="s">
        <v>52</v>
      </c>
      <c r="E146" s="38" t="s">
        <v>686</v>
      </c>
    </row>
    <row r="147" spans="1:16" ht="12.75">
      <c r="A147" s="25" t="s">
        <v>45</v>
      </c>
      <c s="29" t="s">
        <v>248</v>
      </c>
      <c s="29" t="s">
        <v>687</v>
      </c>
      <c s="25" t="s">
        <v>47</v>
      </c>
      <c s="30" t="s">
        <v>688</v>
      </c>
      <c s="31" t="s">
        <v>115</v>
      </c>
      <c s="32">
        <v>15.4</v>
      </c>
      <c s="33">
        <v>0</v>
      </c>
      <c s="34">
        <f>ROUND(ROUND(H147,2)*ROUND(G147,3),2)</f>
      </c>
      <c r="O147">
        <f>(I147*21)/100</f>
      </c>
      <c t="s">
        <v>23</v>
      </c>
    </row>
    <row r="148" spans="1:5" ht="25.5">
      <c r="A148" s="35" t="s">
        <v>50</v>
      </c>
      <c r="E148" s="36" t="s">
        <v>689</v>
      </c>
    </row>
    <row r="149" spans="1:5" ht="38.25">
      <c r="A149" s="39" t="s">
        <v>52</v>
      </c>
      <c r="E149" s="38" t="s">
        <v>690</v>
      </c>
    </row>
    <row r="150" spans="1:16" ht="12.75">
      <c r="A150" s="25" t="s">
        <v>45</v>
      </c>
      <c s="29" t="s">
        <v>252</v>
      </c>
      <c s="29" t="s">
        <v>691</v>
      </c>
      <c s="25" t="s">
        <v>47</v>
      </c>
      <c s="30" t="s">
        <v>692</v>
      </c>
      <c s="31" t="s">
        <v>72</v>
      </c>
      <c s="32">
        <v>14.4</v>
      </c>
      <c s="33">
        <v>0</v>
      </c>
      <c s="34">
        <f>ROUND(ROUND(H150,2)*ROUND(G150,3),2)</f>
      </c>
      <c r="O150">
        <f>(I150*21)/100</f>
      </c>
      <c t="s">
        <v>23</v>
      </c>
    </row>
    <row r="151" spans="1:5" ht="25.5">
      <c r="A151" s="35" t="s">
        <v>50</v>
      </c>
      <c r="E151" s="36" t="s">
        <v>73</v>
      </c>
    </row>
    <row r="152" spans="1:5" ht="38.25">
      <c r="A152" s="39" t="s">
        <v>52</v>
      </c>
      <c r="E152" s="38" t="s">
        <v>693</v>
      </c>
    </row>
    <row r="153" spans="1:16" ht="12.75">
      <c r="A153" s="25" t="s">
        <v>45</v>
      </c>
      <c s="29" t="s">
        <v>256</v>
      </c>
      <c s="29" t="s">
        <v>313</v>
      </c>
      <c s="25" t="s">
        <v>47</v>
      </c>
      <c s="30" t="s">
        <v>314</v>
      </c>
      <c s="31" t="s">
        <v>72</v>
      </c>
      <c s="32">
        <v>86.909</v>
      </c>
      <c s="33">
        <v>0</v>
      </c>
      <c s="34">
        <f>ROUND(ROUND(H153,2)*ROUND(G153,3),2)</f>
      </c>
      <c r="O153">
        <f>(I153*21)/100</f>
      </c>
      <c t="s">
        <v>23</v>
      </c>
    </row>
    <row r="154" spans="1:5" ht="25.5">
      <c r="A154" s="35" t="s">
        <v>50</v>
      </c>
      <c r="E154" s="36" t="s">
        <v>73</v>
      </c>
    </row>
    <row r="155" spans="1:5" ht="140.25">
      <c r="A155" s="37" t="s">
        <v>52</v>
      </c>
      <c r="E155" s="38" t="s">
        <v>694</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0+O8+O18+O70+O89+O99+O127+O164</f>
      </c>
      <c t="s">
        <v>22</v>
      </c>
    </row>
    <row r="3" spans="1:16" ht="15" customHeight="1">
      <c r="A3" t="s">
        <v>12</v>
      </c>
      <c s="12" t="s">
        <v>14</v>
      </c>
      <c s="13" t="s">
        <v>15</v>
      </c>
      <c s="1"/>
      <c s="14" t="s">
        <v>16</v>
      </c>
      <c s="1"/>
      <c s="9"/>
      <c s="8" t="s">
        <v>695</v>
      </c>
      <c s="43">
        <f>0+I8+I18+I70+I89+I99+I127+I164</f>
      </c>
      <c r="O3" t="s">
        <v>19</v>
      </c>
      <c t="s">
        <v>23</v>
      </c>
    </row>
    <row r="4" spans="1:16" ht="15" customHeight="1">
      <c r="A4" t="s">
        <v>17</v>
      </c>
      <c s="16" t="s">
        <v>18</v>
      </c>
      <c s="17" t="s">
        <v>695</v>
      </c>
      <c s="6"/>
      <c s="18" t="s">
        <v>696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25.5">
      <c r="A9" s="25" t="s">
        <v>45</v>
      </c>
      <c s="29" t="s">
        <v>29</v>
      </c>
      <c s="29" t="s">
        <v>697</v>
      </c>
      <c s="25" t="s">
        <v>698</v>
      </c>
      <c s="30" t="s">
        <v>48</v>
      </c>
      <c s="31" t="s">
        <v>49</v>
      </c>
      <c s="32">
        <v>960.409</v>
      </c>
      <c s="33">
        <v>0</v>
      </c>
      <c s="34">
        <f>ROUND(ROUND(H9,2)*ROUND(G9,3),2)</f>
      </c>
      <c r="O9">
        <f>(I9*21)/100</f>
      </c>
      <c t="s">
        <v>23</v>
      </c>
    </row>
    <row r="10" spans="1:5" ht="12.75">
      <c r="A10" s="35" t="s">
        <v>50</v>
      </c>
      <c r="E10" s="36" t="s">
        <v>47</v>
      </c>
    </row>
    <row r="11" spans="1:5" ht="76.5">
      <c r="A11" s="39" t="s">
        <v>52</v>
      </c>
      <c r="E11" s="38" t="s">
        <v>699</v>
      </c>
    </row>
    <row r="12" spans="1:16" ht="25.5">
      <c r="A12" s="25" t="s">
        <v>45</v>
      </c>
      <c s="29" t="s">
        <v>23</v>
      </c>
      <c s="29" t="s">
        <v>700</v>
      </c>
      <c s="25" t="s">
        <v>701</v>
      </c>
      <c s="30" t="s">
        <v>702</v>
      </c>
      <c s="31" t="s">
        <v>49</v>
      </c>
      <c s="32">
        <v>209.092</v>
      </c>
      <c s="33">
        <v>0</v>
      </c>
      <c s="34">
        <f>ROUND(ROUND(H12,2)*ROUND(G12,3),2)</f>
      </c>
      <c r="O12">
        <f>(I12*21)/100</f>
      </c>
      <c t="s">
        <v>23</v>
      </c>
    </row>
    <row r="13" spans="1:5" ht="12.75">
      <c r="A13" s="35" t="s">
        <v>50</v>
      </c>
      <c r="E13" s="36" t="s">
        <v>47</v>
      </c>
    </row>
    <row r="14" spans="1:5" ht="51">
      <c r="A14" s="39" t="s">
        <v>52</v>
      </c>
      <c r="E14" s="38" t="s">
        <v>703</v>
      </c>
    </row>
    <row r="15" spans="1:16" ht="25.5">
      <c r="A15" s="25" t="s">
        <v>45</v>
      </c>
      <c s="29" t="s">
        <v>22</v>
      </c>
      <c s="29" t="s">
        <v>704</v>
      </c>
      <c s="25" t="s">
        <v>47</v>
      </c>
      <c s="30" t="s">
        <v>705</v>
      </c>
      <c s="31" t="s">
        <v>49</v>
      </c>
      <c s="32">
        <v>349.676</v>
      </c>
      <c s="33">
        <v>0</v>
      </c>
      <c s="34">
        <f>ROUND(ROUND(H15,2)*ROUND(G15,3),2)</f>
      </c>
      <c r="O15">
        <f>(I15*21)/100</f>
      </c>
      <c t="s">
        <v>23</v>
      </c>
    </row>
    <row r="16" spans="1:5" ht="12.75">
      <c r="A16" s="35" t="s">
        <v>50</v>
      </c>
      <c r="E16" s="36" t="s">
        <v>706</v>
      </c>
    </row>
    <row r="17" spans="1:5" ht="12.75">
      <c r="A17" s="37" t="s">
        <v>52</v>
      </c>
      <c r="E17" s="38" t="s">
        <v>707</v>
      </c>
    </row>
    <row r="18" spans="1:18" ht="12.75" customHeight="1">
      <c r="A18" s="6" t="s">
        <v>43</v>
      </c>
      <c s="6"/>
      <c s="41" t="s">
        <v>29</v>
      </c>
      <c s="6"/>
      <c s="27" t="s">
        <v>64</v>
      </c>
      <c s="6"/>
      <c s="6"/>
      <c s="6"/>
      <c s="42">
        <f>0+Q18</f>
      </c>
      <c r="O18">
        <f>0+R18</f>
      </c>
      <c r="Q18">
        <f>0+I19+I22+I25+I28+I31+I34+I37+I40+I43+I46+I49+I52+I55+I58+I61+I64+I67</f>
      </c>
      <c>
        <f>0+O19+O22+O25+O28+O31+O34+O37+O40+O43+O46+O49+O52+O55+O58+O61+O64+O67</f>
      </c>
    </row>
    <row r="19" spans="1:16" ht="12.75">
      <c r="A19" s="25" t="s">
        <v>45</v>
      </c>
      <c s="29" t="s">
        <v>33</v>
      </c>
      <c s="29" t="s">
        <v>708</v>
      </c>
      <c s="25" t="s">
        <v>701</v>
      </c>
      <c s="30" t="s">
        <v>709</v>
      </c>
      <c s="31" t="s">
        <v>72</v>
      </c>
      <c s="32">
        <v>4.098</v>
      </c>
      <c s="33">
        <v>0</v>
      </c>
      <c s="34">
        <f>ROUND(ROUND(H19,2)*ROUND(G19,3),2)</f>
      </c>
      <c r="O19">
        <f>(I19*21)/100</f>
      </c>
      <c t="s">
        <v>23</v>
      </c>
    </row>
    <row r="20" spans="1:5" ht="12.75">
      <c r="A20" s="35" t="s">
        <v>50</v>
      </c>
      <c r="E20" s="36" t="s">
        <v>710</v>
      </c>
    </row>
    <row r="21" spans="1:5" ht="12.75">
      <c r="A21" s="39" t="s">
        <v>52</v>
      </c>
      <c r="E21" s="38" t="s">
        <v>711</v>
      </c>
    </row>
    <row r="22" spans="1:16" ht="12.75">
      <c r="A22" s="25" t="s">
        <v>45</v>
      </c>
      <c s="29" t="s">
        <v>35</v>
      </c>
      <c s="29" t="s">
        <v>350</v>
      </c>
      <c s="25" t="s">
        <v>47</v>
      </c>
      <c s="30" t="s">
        <v>351</v>
      </c>
      <c s="31" t="s">
        <v>72</v>
      </c>
      <c s="32">
        <v>1.188</v>
      </c>
      <c s="33">
        <v>0</v>
      </c>
      <c s="34">
        <f>ROUND(ROUND(H22,2)*ROUND(G22,3),2)</f>
      </c>
      <c r="O22">
        <f>(I22*21)/100</f>
      </c>
      <c t="s">
        <v>23</v>
      </c>
    </row>
    <row r="23" spans="1:5" ht="25.5">
      <c r="A23" s="35" t="s">
        <v>50</v>
      </c>
      <c r="E23" s="36" t="s">
        <v>712</v>
      </c>
    </row>
    <row r="24" spans="1:5" ht="12.75">
      <c r="A24" s="39" t="s">
        <v>52</v>
      </c>
      <c r="E24" s="38" t="s">
        <v>713</v>
      </c>
    </row>
    <row r="25" spans="1:16" ht="25.5">
      <c r="A25" s="25" t="s">
        <v>45</v>
      </c>
      <c s="29" t="s">
        <v>37</v>
      </c>
      <c s="29" t="s">
        <v>714</v>
      </c>
      <c s="25" t="s">
        <v>701</v>
      </c>
      <c s="30" t="s">
        <v>715</v>
      </c>
      <c s="31" t="s">
        <v>72</v>
      </c>
      <c s="32">
        <v>174.838</v>
      </c>
      <c s="33">
        <v>0</v>
      </c>
      <c s="34">
        <f>ROUND(ROUND(H25,2)*ROUND(G25,3),2)</f>
      </c>
      <c r="O25">
        <f>(I25*21)/100</f>
      </c>
      <c t="s">
        <v>23</v>
      </c>
    </row>
    <row r="26" spans="1:5" ht="12.75">
      <c r="A26" s="35" t="s">
        <v>50</v>
      </c>
      <c r="E26" s="36" t="s">
        <v>710</v>
      </c>
    </row>
    <row r="27" spans="1:5" ht="63.75">
      <c r="A27" s="39" t="s">
        <v>52</v>
      </c>
      <c r="E27" s="38" t="s">
        <v>716</v>
      </c>
    </row>
    <row r="28" spans="1:16" ht="12.75">
      <c r="A28" s="25" t="s">
        <v>45</v>
      </c>
      <c s="29" t="s">
        <v>75</v>
      </c>
      <c s="29" t="s">
        <v>717</v>
      </c>
      <c s="25" t="s">
        <v>47</v>
      </c>
      <c s="30" t="s">
        <v>718</v>
      </c>
      <c s="31" t="s">
        <v>72</v>
      </c>
      <c s="32">
        <v>81.836</v>
      </c>
      <c s="33">
        <v>0</v>
      </c>
      <c s="34">
        <f>ROUND(ROUND(H28,2)*ROUND(G28,3),2)</f>
      </c>
      <c r="O28">
        <f>(I28*21)/100</f>
      </c>
      <c t="s">
        <v>23</v>
      </c>
    </row>
    <row r="29" spans="1:5" ht="12.75">
      <c r="A29" s="35" t="s">
        <v>50</v>
      </c>
      <c r="E29" s="36" t="s">
        <v>710</v>
      </c>
    </row>
    <row r="30" spans="1:5" ht="38.25">
      <c r="A30" s="39" t="s">
        <v>52</v>
      </c>
      <c r="E30" s="38" t="s">
        <v>719</v>
      </c>
    </row>
    <row r="31" spans="1:16" ht="12.75">
      <c r="A31" s="25" t="s">
        <v>45</v>
      </c>
      <c s="29" t="s">
        <v>79</v>
      </c>
      <c s="29" t="s">
        <v>720</v>
      </c>
      <c s="25" t="s">
        <v>701</v>
      </c>
      <c s="30" t="s">
        <v>721</v>
      </c>
      <c s="31" t="s">
        <v>562</v>
      </c>
      <c s="32">
        <v>336</v>
      </c>
      <c s="33">
        <v>0</v>
      </c>
      <c s="34">
        <f>ROUND(ROUND(H31,2)*ROUND(G31,3),2)</f>
      </c>
      <c r="O31">
        <f>(I31*21)/100</f>
      </c>
      <c t="s">
        <v>23</v>
      </c>
    </row>
    <row r="32" spans="1:5" ht="12.75">
      <c r="A32" s="35" t="s">
        <v>50</v>
      </c>
      <c r="E32" s="36" t="s">
        <v>722</v>
      </c>
    </row>
    <row r="33" spans="1:5" ht="12.75">
      <c r="A33" s="39" t="s">
        <v>52</v>
      </c>
      <c r="E33" s="38" t="s">
        <v>723</v>
      </c>
    </row>
    <row r="34" spans="1:16" ht="12.75">
      <c r="A34" s="25" t="s">
        <v>45</v>
      </c>
      <c s="29" t="s">
        <v>40</v>
      </c>
      <c s="29" t="s">
        <v>367</v>
      </c>
      <c s="25" t="s">
        <v>701</v>
      </c>
      <c s="30" t="s">
        <v>368</v>
      </c>
      <c s="31" t="s">
        <v>72</v>
      </c>
      <c s="32">
        <v>20.475</v>
      </c>
      <c s="33">
        <v>0</v>
      </c>
      <c s="34">
        <f>ROUND(ROUND(H34,2)*ROUND(G34,3),2)</f>
      </c>
      <c r="O34">
        <f>(I34*21)/100</f>
      </c>
      <c t="s">
        <v>23</v>
      </c>
    </row>
    <row r="35" spans="1:5" ht="12.75">
      <c r="A35" s="35" t="s">
        <v>50</v>
      </c>
      <c r="E35" s="36" t="s">
        <v>724</v>
      </c>
    </row>
    <row r="36" spans="1:5" ht="12.75">
      <c r="A36" s="39" t="s">
        <v>52</v>
      </c>
      <c r="E36" s="38" t="s">
        <v>725</v>
      </c>
    </row>
    <row r="37" spans="1:16" ht="12.75">
      <c r="A37" s="25" t="s">
        <v>45</v>
      </c>
      <c s="29" t="s">
        <v>42</v>
      </c>
      <c s="29" t="s">
        <v>726</v>
      </c>
      <c s="25" t="s">
        <v>701</v>
      </c>
      <c s="30" t="s">
        <v>727</v>
      </c>
      <c s="31" t="s">
        <v>72</v>
      </c>
      <c s="32">
        <v>1008.48</v>
      </c>
      <c s="33">
        <v>0</v>
      </c>
      <c s="34">
        <f>ROUND(ROUND(H37,2)*ROUND(G37,3),2)</f>
      </c>
      <c r="O37">
        <f>(I37*21)/100</f>
      </c>
      <c t="s">
        <v>23</v>
      </c>
    </row>
    <row r="38" spans="1:5" ht="25.5">
      <c r="A38" s="35" t="s">
        <v>50</v>
      </c>
      <c r="E38" s="36" t="s">
        <v>728</v>
      </c>
    </row>
    <row r="39" spans="1:5" ht="51">
      <c r="A39" s="39" t="s">
        <v>52</v>
      </c>
      <c r="E39" s="38" t="s">
        <v>729</v>
      </c>
    </row>
    <row r="40" spans="1:16" ht="12.75">
      <c r="A40" s="25" t="s">
        <v>45</v>
      </c>
      <c s="29" t="s">
        <v>93</v>
      </c>
      <c s="29" t="s">
        <v>108</v>
      </c>
      <c s="25" t="s">
        <v>701</v>
      </c>
      <c s="30" t="s">
        <v>109</v>
      </c>
      <c s="31" t="s">
        <v>72</v>
      </c>
      <c s="32">
        <v>8.18</v>
      </c>
      <c s="33">
        <v>0</v>
      </c>
      <c s="34">
        <f>ROUND(ROUND(H40,2)*ROUND(G40,3),2)</f>
      </c>
      <c r="O40">
        <f>(I40*21)/100</f>
      </c>
      <c t="s">
        <v>23</v>
      </c>
    </row>
    <row r="41" spans="1:5" ht="12.75">
      <c r="A41" s="35" t="s">
        <v>50</v>
      </c>
      <c r="E41" s="36" t="s">
        <v>724</v>
      </c>
    </row>
    <row r="42" spans="1:5" ht="12.75">
      <c r="A42" s="39" t="s">
        <v>52</v>
      </c>
      <c r="E42" s="38" t="s">
        <v>730</v>
      </c>
    </row>
    <row r="43" spans="1:16" ht="12.75">
      <c r="A43" s="25" t="s">
        <v>45</v>
      </c>
      <c s="29" t="s">
        <v>98</v>
      </c>
      <c s="29" t="s">
        <v>473</v>
      </c>
      <c s="25" t="s">
        <v>701</v>
      </c>
      <c s="30" t="s">
        <v>474</v>
      </c>
      <c s="31" t="s">
        <v>72</v>
      </c>
      <c s="32">
        <v>768.41</v>
      </c>
      <c s="33">
        <v>0</v>
      </c>
      <c s="34">
        <f>ROUND(ROUND(H43,2)*ROUND(G43,3),2)</f>
      </c>
      <c r="O43">
        <f>(I43*21)/100</f>
      </c>
      <c t="s">
        <v>23</v>
      </c>
    </row>
    <row r="44" spans="1:5" ht="12.75">
      <c r="A44" s="35" t="s">
        <v>50</v>
      </c>
      <c r="E44" s="36" t="s">
        <v>724</v>
      </c>
    </row>
    <row r="45" spans="1:5" ht="51">
      <c r="A45" s="39" t="s">
        <v>52</v>
      </c>
      <c r="E45" s="38" t="s">
        <v>731</v>
      </c>
    </row>
    <row r="46" spans="1:16" ht="12.75">
      <c r="A46" s="25" t="s">
        <v>45</v>
      </c>
      <c s="29" t="s">
        <v>103</v>
      </c>
      <c s="29" t="s">
        <v>732</v>
      </c>
      <c s="25" t="s">
        <v>701</v>
      </c>
      <c s="30" t="s">
        <v>733</v>
      </c>
      <c s="31" t="s">
        <v>72</v>
      </c>
      <c s="32">
        <v>768.41</v>
      </c>
      <c s="33">
        <v>0</v>
      </c>
      <c s="34">
        <f>ROUND(ROUND(H46,2)*ROUND(G46,3),2)</f>
      </c>
      <c r="O46">
        <f>(I46*21)/100</f>
      </c>
      <c t="s">
        <v>23</v>
      </c>
    </row>
    <row r="47" spans="1:5" ht="12.75">
      <c r="A47" s="35" t="s">
        <v>50</v>
      </c>
      <c r="E47" s="36" t="s">
        <v>734</v>
      </c>
    </row>
    <row r="48" spans="1:5" ht="51">
      <c r="A48" s="39" t="s">
        <v>52</v>
      </c>
      <c r="E48" s="38" t="s">
        <v>731</v>
      </c>
    </row>
    <row r="49" spans="1:16" ht="12.75">
      <c r="A49" s="25" t="s">
        <v>45</v>
      </c>
      <c s="29" t="s">
        <v>107</v>
      </c>
      <c s="29" t="s">
        <v>372</v>
      </c>
      <c s="25" t="s">
        <v>701</v>
      </c>
      <c s="30" t="s">
        <v>373</v>
      </c>
      <c s="31" t="s">
        <v>72</v>
      </c>
      <c s="32">
        <v>1536.82</v>
      </c>
      <c s="33">
        <v>0</v>
      </c>
      <c s="34">
        <f>ROUND(ROUND(H49,2)*ROUND(G49,3),2)</f>
      </c>
      <c r="O49">
        <f>(I49*21)/100</f>
      </c>
      <c t="s">
        <v>23</v>
      </c>
    </row>
    <row r="50" spans="1:5" ht="25.5">
      <c r="A50" s="35" t="s">
        <v>50</v>
      </c>
      <c r="E50" s="36" t="s">
        <v>735</v>
      </c>
    </row>
    <row r="51" spans="1:5" ht="114.75">
      <c r="A51" s="39" t="s">
        <v>52</v>
      </c>
      <c r="E51" s="38" t="s">
        <v>736</v>
      </c>
    </row>
    <row r="52" spans="1:16" ht="12.75">
      <c r="A52" s="25" t="s">
        <v>45</v>
      </c>
      <c s="29" t="s">
        <v>112</v>
      </c>
      <c s="29" t="s">
        <v>737</v>
      </c>
      <c s="25" t="s">
        <v>701</v>
      </c>
      <c s="30" t="s">
        <v>738</v>
      </c>
      <c s="31" t="s">
        <v>72</v>
      </c>
      <c s="32">
        <v>1008.48</v>
      </c>
      <c s="33">
        <v>0</v>
      </c>
      <c s="34">
        <f>ROUND(ROUND(H52,2)*ROUND(G52,3),2)</f>
      </c>
      <c r="O52">
        <f>(I52*21)/100</f>
      </c>
      <c t="s">
        <v>23</v>
      </c>
    </row>
    <row r="53" spans="1:5" ht="12.75">
      <c r="A53" s="35" t="s">
        <v>50</v>
      </c>
      <c r="E53" s="36" t="s">
        <v>739</v>
      </c>
    </row>
    <row r="54" spans="1:5" ht="51">
      <c r="A54" s="39" t="s">
        <v>52</v>
      </c>
      <c r="E54" s="38" t="s">
        <v>729</v>
      </c>
    </row>
    <row r="55" spans="1:16" ht="12.75">
      <c r="A55" s="25" t="s">
        <v>45</v>
      </c>
      <c s="29" t="s">
        <v>117</v>
      </c>
      <c s="29" t="s">
        <v>740</v>
      </c>
      <c s="25" t="s">
        <v>701</v>
      </c>
      <c s="30" t="s">
        <v>741</v>
      </c>
      <c s="31" t="s">
        <v>72</v>
      </c>
      <c s="32">
        <v>252.48</v>
      </c>
      <c s="33">
        <v>0</v>
      </c>
      <c s="34">
        <f>ROUND(ROUND(H55,2)*ROUND(G55,3),2)</f>
      </c>
      <c r="O55">
        <f>(I55*21)/100</f>
      </c>
      <c t="s">
        <v>23</v>
      </c>
    </row>
    <row r="56" spans="1:5" ht="38.25">
      <c r="A56" s="35" t="s">
        <v>50</v>
      </c>
      <c r="E56" s="36" t="s">
        <v>742</v>
      </c>
    </row>
    <row r="57" spans="1:5" ht="38.25">
      <c r="A57" s="39" t="s">
        <v>52</v>
      </c>
      <c r="E57" s="38" t="s">
        <v>743</v>
      </c>
    </row>
    <row r="58" spans="1:16" ht="12.75">
      <c r="A58" s="25" t="s">
        <v>45</v>
      </c>
      <c s="29" t="s">
        <v>121</v>
      </c>
      <c s="29" t="s">
        <v>570</v>
      </c>
      <c s="25" t="s">
        <v>701</v>
      </c>
      <c s="30" t="s">
        <v>571</v>
      </c>
      <c s="31" t="s">
        <v>72</v>
      </c>
      <c s="32">
        <v>721.035</v>
      </c>
      <c s="33">
        <v>0</v>
      </c>
      <c s="34">
        <f>ROUND(ROUND(H58,2)*ROUND(G58,3),2)</f>
      </c>
      <c r="O58">
        <f>(I58*21)/100</f>
      </c>
      <c t="s">
        <v>23</v>
      </c>
    </row>
    <row r="59" spans="1:5" ht="25.5">
      <c r="A59" s="35" t="s">
        <v>50</v>
      </c>
      <c r="E59" s="36" t="s">
        <v>744</v>
      </c>
    </row>
    <row r="60" spans="1:5" ht="51">
      <c r="A60" s="39" t="s">
        <v>52</v>
      </c>
      <c r="E60" s="38" t="s">
        <v>745</v>
      </c>
    </row>
    <row r="61" spans="1:16" ht="12.75">
      <c r="A61" s="25" t="s">
        <v>45</v>
      </c>
      <c s="29" t="s">
        <v>125</v>
      </c>
      <c s="29" t="s">
        <v>144</v>
      </c>
      <c s="25" t="s">
        <v>701</v>
      </c>
      <c s="30" t="s">
        <v>145</v>
      </c>
      <c s="31" t="s">
        <v>115</v>
      </c>
      <c s="32">
        <v>1061.028</v>
      </c>
      <c s="33">
        <v>0</v>
      </c>
      <c s="34">
        <f>ROUND(ROUND(H61,2)*ROUND(G61,3),2)</f>
      </c>
      <c r="O61">
        <f>(I61*21)/100</f>
      </c>
      <c t="s">
        <v>23</v>
      </c>
    </row>
    <row r="62" spans="1:5" ht="12.75">
      <c r="A62" s="35" t="s">
        <v>50</v>
      </c>
      <c r="E62" s="36" t="s">
        <v>739</v>
      </c>
    </row>
    <row r="63" spans="1:5" ht="76.5">
      <c r="A63" s="39" t="s">
        <v>52</v>
      </c>
      <c r="E63" s="38" t="s">
        <v>746</v>
      </c>
    </row>
    <row r="64" spans="1:16" ht="12.75">
      <c r="A64" s="25" t="s">
        <v>45</v>
      </c>
      <c s="29" t="s">
        <v>129</v>
      </c>
      <c s="29" t="s">
        <v>747</v>
      </c>
      <c s="25" t="s">
        <v>701</v>
      </c>
      <c s="30" t="s">
        <v>748</v>
      </c>
      <c s="31" t="s">
        <v>115</v>
      </c>
      <c s="32">
        <v>81.8</v>
      </c>
      <c s="33">
        <v>0</v>
      </c>
      <c s="34">
        <f>ROUND(ROUND(H64,2)*ROUND(G64,3),2)</f>
      </c>
      <c r="O64">
        <f>(I64*21)/100</f>
      </c>
      <c t="s">
        <v>23</v>
      </c>
    </row>
    <row r="65" spans="1:5" ht="12.75">
      <c r="A65" s="35" t="s">
        <v>50</v>
      </c>
      <c r="E65" s="36" t="s">
        <v>739</v>
      </c>
    </row>
    <row r="66" spans="1:5" ht="38.25">
      <c r="A66" s="39" t="s">
        <v>52</v>
      </c>
      <c r="E66" s="38" t="s">
        <v>749</v>
      </c>
    </row>
    <row r="67" spans="1:16" ht="12.75">
      <c r="A67" s="25" t="s">
        <v>45</v>
      </c>
      <c s="29" t="s">
        <v>133</v>
      </c>
      <c s="29" t="s">
        <v>482</v>
      </c>
      <c s="25" t="s">
        <v>701</v>
      </c>
      <c s="30" t="s">
        <v>483</v>
      </c>
      <c s="31" t="s">
        <v>115</v>
      </c>
      <c s="32">
        <v>81.8</v>
      </c>
      <c s="33">
        <v>0</v>
      </c>
      <c s="34">
        <f>ROUND(ROUND(H67,2)*ROUND(G67,3),2)</f>
      </c>
      <c r="O67">
        <f>(I67*21)/100</f>
      </c>
      <c t="s">
        <v>23</v>
      </c>
    </row>
    <row r="68" spans="1:5" ht="12.75">
      <c r="A68" s="35" t="s">
        <v>50</v>
      </c>
      <c r="E68" s="36" t="s">
        <v>750</v>
      </c>
    </row>
    <row r="69" spans="1:5" ht="38.25">
      <c r="A69" s="37" t="s">
        <v>52</v>
      </c>
      <c r="E69" s="38" t="s">
        <v>749</v>
      </c>
    </row>
    <row r="70" spans="1:18" ht="12.75" customHeight="1">
      <c r="A70" s="6" t="s">
        <v>43</v>
      </c>
      <c s="6"/>
      <c s="41" t="s">
        <v>23</v>
      </c>
      <c s="6"/>
      <c s="27" t="s">
        <v>184</v>
      </c>
      <c s="6"/>
      <c s="6"/>
      <c s="6"/>
      <c s="42">
        <f>0+Q70</f>
      </c>
      <c r="O70">
        <f>0+R70</f>
      </c>
      <c r="Q70">
        <f>0+I71+I74+I77+I80+I83+I86</f>
      </c>
      <c>
        <f>0+O71+O74+O77+O80+O83+O86</f>
      </c>
    </row>
    <row r="71" spans="1:16" ht="12.75">
      <c r="A71" s="25" t="s">
        <v>45</v>
      </c>
      <c s="29" t="s">
        <v>138</v>
      </c>
      <c s="29" t="s">
        <v>487</v>
      </c>
      <c s="25" t="s">
        <v>47</v>
      </c>
      <c s="30" t="s">
        <v>488</v>
      </c>
      <c s="31" t="s">
        <v>82</v>
      </c>
      <c s="32">
        <v>239.5</v>
      </c>
      <c s="33">
        <v>0</v>
      </c>
      <c s="34">
        <f>ROUND(ROUND(H71,2)*ROUND(G71,3),2)</f>
      </c>
      <c r="O71">
        <f>(I71*21)/100</f>
      </c>
      <c t="s">
        <v>23</v>
      </c>
    </row>
    <row r="72" spans="1:5" ht="12.75">
      <c r="A72" s="35" t="s">
        <v>50</v>
      </c>
      <c r="E72" s="36" t="s">
        <v>751</v>
      </c>
    </row>
    <row r="73" spans="1:5" ht="12.75">
      <c r="A73" s="39" t="s">
        <v>52</v>
      </c>
      <c r="E73" s="38" t="s">
        <v>752</v>
      </c>
    </row>
    <row r="74" spans="1:16" ht="12.75">
      <c r="A74" s="25" t="s">
        <v>45</v>
      </c>
      <c s="29" t="s">
        <v>143</v>
      </c>
      <c s="29" t="s">
        <v>753</v>
      </c>
      <c s="25" t="s">
        <v>701</v>
      </c>
      <c s="30" t="s">
        <v>754</v>
      </c>
      <c s="31" t="s">
        <v>82</v>
      </c>
      <c s="32">
        <v>282</v>
      </c>
      <c s="33">
        <v>0</v>
      </c>
      <c s="34">
        <f>ROUND(ROUND(H74,2)*ROUND(G74,3),2)</f>
      </c>
      <c r="O74">
        <f>(I74*21)/100</f>
      </c>
      <c t="s">
        <v>23</v>
      </c>
    </row>
    <row r="75" spans="1:5" ht="12.75">
      <c r="A75" s="35" t="s">
        <v>50</v>
      </c>
      <c r="E75" s="36" t="s">
        <v>751</v>
      </c>
    </row>
    <row r="76" spans="1:5" ht="12.75">
      <c r="A76" s="39" t="s">
        <v>52</v>
      </c>
      <c r="E76" s="38" t="s">
        <v>755</v>
      </c>
    </row>
    <row r="77" spans="1:16" ht="12.75">
      <c r="A77" s="25" t="s">
        <v>45</v>
      </c>
      <c s="29" t="s">
        <v>148</v>
      </c>
      <c s="29" t="s">
        <v>756</v>
      </c>
      <c s="25" t="s">
        <v>47</v>
      </c>
      <c s="30" t="s">
        <v>757</v>
      </c>
      <c s="31" t="s">
        <v>115</v>
      </c>
      <c s="32">
        <v>316.14</v>
      </c>
      <c s="33">
        <v>0</v>
      </c>
      <c s="34">
        <f>ROUND(ROUND(H77,2)*ROUND(G77,3),2)</f>
      </c>
      <c r="O77">
        <f>(I77*21)/100</f>
      </c>
      <c t="s">
        <v>23</v>
      </c>
    </row>
    <row r="78" spans="1:5" ht="12.75">
      <c r="A78" s="35" t="s">
        <v>50</v>
      </c>
      <c r="E78" s="36" t="s">
        <v>82</v>
      </c>
    </row>
    <row r="79" spans="1:5" ht="12.75">
      <c r="A79" s="39" t="s">
        <v>52</v>
      </c>
      <c r="E79" s="38" t="s">
        <v>758</v>
      </c>
    </row>
    <row r="80" spans="1:16" ht="12.75">
      <c r="A80" s="25" t="s">
        <v>45</v>
      </c>
      <c s="29" t="s">
        <v>153</v>
      </c>
      <c s="29" t="s">
        <v>759</v>
      </c>
      <c s="25" t="s">
        <v>47</v>
      </c>
      <c s="30" t="s">
        <v>760</v>
      </c>
      <c s="31" t="s">
        <v>115</v>
      </c>
      <c s="32">
        <v>1058.448</v>
      </c>
      <c s="33">
        <v>0</v>
      </c>
      <c s="34">
        <f>ROUND(ROUND(H80,2)*ROUND(G80,3),2)</f>
      </c>
      <c r="O80">
        <f>(I80*21)/100</f>
      </c>
      <c t="s">
        <v>23</v>
      </c>
    </row>
    <row r="81" spans="1:5" ht="12.75">
      <c r="A81" s="35" t="s">
        <v>50</v>
      </c>
      <c r="E81" s="36" t="s">
        <v>82</v>
      </c>
    </row>
    <row r="82" spans="1:5" ht="38.25">
      <c r="A82" s="39" t="s">
        <v>52</v>
      </c>
      <c r="E82" s="38" t="s">
        <v>761</v>
      </c>
    </row>
    <row r="83" spans="1:16" ht="12.75">
      <c r="A83" s="25" t="s">
        <v>45</v>
      </c>
      <c s="29" t="s">
        <v>158</v>
      </c>
      <c s="29" t="s">
        <v>762</v>
      </c>
      <c s="25" t="s">
        <v>698</v>
      </c>
      <c s="30" t="s">
        <v>763</v>
      </c>
      <c s="31" t="s">
        <v>115</v>
      </c>
      <c s="32">
        <v>2962.42</v>
      </c>
      <c s="33">
        <v>0</v>
      </c>
      <c s="34">
        <f>ROUND(ROUND(H83,2)*ROUND(G83,3),2)</f>
      </c>
      <c r="O83">
        <f>(I83*21)/100</f>
      </c>
      <c t="s">
        <v>23</v>
      </c>
    </row>
    <row r="84" spans="1:5" ht="12.75">
      <c r="A84" s="35" t="s">
        <v>50</v>
      </c>
      <c r="E84" s="36" t="s">
        <v>47</v>
      </c>
    </row>
    <row r="85" spans="1:5" ht="51">
      <c r="A85" s="39" t="s">
        <v>52</v>
      </c>
      <c r="E85" s="38" t="s">
        <v>764</v>
      </c>
    </row>
    <row r="86" spans="1:16" ht="12.75">
      <c r="A86" s="25" t="s">
        <v>45</v>
      </c>
      <c s="29" t="s">
        <v>163</v>
      </c>
      <c s="29" t="s">
        <v>765</v>
      </c>
      <c s="25" t="s">
        <v>698</v>
      </c>
      <c s="30" t="s">
        <v>766</v>
      </c>
      <c s="31" t="s">
        <v>115</v>
      </c>
      <c s="32">
        <v>2962.42</v>
      </c>
      <c s="33">
        <v>0</v>
      </c>
      <c s="34">
        <f>ROUND(ROUND(H86,2)*ROUND(G86,3),2)</f>
      </c>
      <c r="O86">
        <f>(I86*21)/100</f>
      </c>
      <c t="s">
        <v>23</v>
      </c>
    </row>
    <row r="87" spans="1:5" ht="12.75">
      <c r="A87" s="35" t="s">
        <v>50</v>
      </c>
      <c r="E87" s="36" t="s">
        <v>47</v>
      </c>
    </row>
    <row r="88" spans="1:5" ht="51">
      <c r="A88" s="37" t="s">
        <v>52</v>
      </c>
      <c r="E88" s="38" t="s">
        <v>764</v>
      </c>
    </row>
    <row r="89" spans="1:18" ht="12.75" customHeight="1">
      <c r="A89" s="6" t="s">
        <v>43</v>
      </c>
      <c s="6"/>
      <c s="41" t="s">
        <v>33</v>
      </c>
      <c s="6"/>
      <c s="27" t="s">
        <v>190</v>
      </c>
      <c s="6"/>
      <c s="6"/>
      <c s="6"/>
      <c s="42">
        <f>0+Q89</f>
      </c>
      <c r="O89">
        <f>0+R89</f>
      </c>
      <c r="Q89">
        <f>0+I90+I93+I96</f>
      </c>
      <c>
        <f>0+O90+O93+O96</f>
      </c>
    </row>
    <row r="90" spans="1:16" ht="12.75">
      <c r="A90" s="25" t="s">
        <v>45</v>
      </c>
      <c s="29" t="s">
        <v>167</v>
      </c>
      <c s="29" t="s">
        <v>767</v>
      </c>
      <c s="25" t="s">
        <v>47</v>
      </c>
      <c s="30" t="s">
        <v>768</v>
      </c>
      <c s="31" t="s">
        <v>72</v>
      </c>
      <c s="32">
        <v>0.78</v>
      </c>
      <c s="33">
        <v>0</v>
      </c>
      <c s="34">
        <f>ROUND(ROUND(H90,2)*ROUND(G90,3),2)</f>
      </c>
      <c r="O90">
        <f>(I90*21)/100</f>
      </c>
      <c t="s">
        <v>23</v>
      </c>
    </row>
    <row r="91" spans="1:5" ht="12.75">
      <c r="A91" s="35" t="s">
        <v>50</v>
      </c>
      <c r="E91" s="36" t="s">
        <v>769</v>
      </c>
    </row>
    <row r="92" spans="1:5" ht="12.75">
      <c r="A92" s="39" t="s">
        <v>52</v>
      </c>
      <c r="E92" s="38" t="s">
        <v>770</v>
      </c>
    </row>
    <row r="93" spans="1:16" ht="12.75">
      <c r="A93" s="25" t="s">
        <v>45</v>
      </c>
      <c s="29" t="s">
        <v>171</v>
      </c>
      <c s="29" t="s">
        <v>616</v>
      </c>
      <c s="25" t="s">
        <v>771</v>
      </c>
      <c s="30" t="s">
        <v>617</v>
      </c>
      <c s="31" t="s">
        <v>72</v>
      </c>
      <c s="32">
        <v>0.636</v>
      </c>
      <c s="33">
        <v>0</v>
      </c>
      <c s="34">
        <f>ROUND(ROUND(H93,2)*ROUND(G93,3),2)</f>
      </c>
      <c r="O93">
        <f>(I93*21)/100</f>
      </c>
      <c t="s">
        <v>23</v>
      </c>
    </row>
    <row r="94" spans="1:5" ht="12.75">
      <c r="A94" s="35" t="s">
        <v>50</v>
      </c>
      <c r="E94" s="36" t="s">
        <v>772</v>
      </c>
    </row>
    <row r="95" spans="1:5" ht="12.75">
      <c r="A95" s="39" t="s">
        <v>52</v>
      </c>
      <c r="E95" s="38" t="s">
        <v>773</v>
      </c>
    </row>
    <row r="96" spans="1:16" ht="12.75">
      <c r="A96" s="25" t="s">
        <v>45</v>
      </c>
      <c s="29" t="s">
        <v>176</v>
      </c>
      <c s="29" t="s">
        <v>774</v>
      </c>
      <c s="25" t="s">
        <v>47</v>
      </c>
      <c s="30" t="s">
        <v>775</v>
      </c>
      <c s="31" t="s">
        <v>115</v>
      </c>
      <c s="32">
        <v>4.239</v>
      </c>
      <c s="33">
        <v>0</v>
      </c>
      <c s="34">
        <f>ROUND(ROUND(H96,2)*ROUND(G96,3),2)</f>
      </c>
      <c r="O96">
        <f>(I96*21)/100</f>
      </c>
      <c t="s">
        <v>23</v>
      </c>
    </row>
    <row r="97" spans="1:5" ht="25.5">
      <c r="A97" s="35" t="s">
        <v>50</v>
      </c>
      <c r="E97" s="36" t="s">
        <v>776</v>
      </c>
    </row>
    <row r="98" spans="1:5" ht="12.75">
      <c r="A98" s="37" t="s">
        <v>52</v>
      </c>
      <c r="E98" s="38" t="s">
        <v>777</v>
      </c>
    </row>
    <row r="99" spans="1:18" ht="12.75" customHeight="1">
      <c r="A99" s="6" t="s">
        <v>43</v>
      </c>
      <c s="6"/>
      <c s="41" t="s">
        <v>75</v>
      </c>
      <c s="6"/>
      <c s="27" t="s">
        <v>426</v>
      </c>
      <c s="6"/>
      <c s="6"/>
      <c s="6"/>
      <c s="42">
        <f>0+Q99</f>
      </c>
      <c r="O99">
        <f>0+R99</f>
      </c>
      <c r="Q99">
        <f>0+I100+I103+I106+I109+I112+I115+I118+I121+I124</f>
      </c>
      <c>
        <f>0+O100+O103+O106+O109+O112+O115+O118+O121+O124</f>
      </c>
    </row>
    <row r="100" spans="1:16" ht="12.75">
      <c r="A100" s="25" t="s">
        <v>45</v>
      </c>
      <c s="29" t="s">
        <v>180</v>
      </c>
      <c s="29" t="s">
        <v>778</v>
      </c>
      <c s="25" t="s">
        <v>701</v>
      </c>
      <c s="30" t="s">
        <v>779</v>
      </c>
      <c s="31" t="s">
        <v>82</v>
      </c>
      <c s="32">
        <v>845.3</v>
      </c>
      <c s="33">
        <v>0</v>
      </c>
      <c s="34">
        <f>ROUND(ROUND(H100,2)*ROUND(G100,3),2)</f>
      </c>
      <c r="O100">
        <f>(I100*21)/100</f>
      </c>
      <c t="s">
        <v>23</v>
      </c>
    </row>
    <row r="101" spans="1:5" ht="12.75">
      <c r="A101" s="35" t="s">
        <v>50</v>
      </c>
      <c r="E101" s="36" t="s">
        <v>780</v>
      </c>
    </row>
    <row r="102" spans="1:5" ht="51">
      <c r="A102" s="39" t="s">
        <v>52</v>
      </c>
      <c r="E102" s="38" t="s">
        <v>781</v>
      </c>
    </row>
    <row r="103" spans="1:16" ht="12.75">
      <c r="A103" s="25" t="s">
        <v>45</v>
      </c>
      <c s="29" t="s">
        <v>185</v>
      </c>
      <c s="29" t="s">
        <v>782</v>
      </c>
      <c s="25" t="s">
        <v>47</v>
      </c>
      <c s="30" t="s">
        <v>783</v>
      </c>
      <c s="31" t="s">
        <v>67</v>
      </c>
      <c s="32">
        <v>2</v>
      </c>
      <c s="33">
        <v>0</v>
      </c>
      <c s="34">
        <f>ROUND(ROUND(H103,2)*ROUND(G103,3),2)</f>
      </c>
      <c r="O103">
        <f>(I103*21)/100</f>
      </c>
      <c t="s">
        <v>23</v>
      </c>
    </row>
    <row r="104" spans="1:5" ht="12.75">
      <c r="A104" s="35" t="s">
        <v>50</v>
      </c>
      <c r="E104" s="36" t="s">
        <v>784</v>
      </c>
    </row>
    <row r="105" spans="1:5" ht="12.75">
      <c r="A105" s="39" t="s">
        <v>52</v>
      </c>
      <c r="E105" s="38" t="s">
        <v>785</v>
      </c>
    </row>
    <row r="106" spans="1:16" ht="12.75">
      <c r="A106" s="25" t="s">
        <v>45</v>
      </c>
      <c s="29" t="s">
        <v>191</v>
      </c>
      <c s="29" t="s">
        <v>786</v>
      </c>
      <c s="25" t="s">
        <v>47</v>
      </c>
      <c s="30" t="s">
        <v>787</v>
      </c>
      <c s="31" t="s">
        <v>67</v>
      </c>
      <c s="32">
        <v>2</v>
      </c>
      <c s="33">
        <v>0</v>
      </c>
      <c s="34">
        <f>ROUND(ROUND(H106,2)*ROUND(G106,3),2)</f>
      </c>
      <c r="O106">
        <f>(I106*21)/100</f>
      </c>
      <c t="s">
        <v>23</v>
      </c>
    </row>
    <row r="107" spans="1:5" ht="12.75">
      <c r="A107" s="35" t="s">
        <v>50</v>
      </c>
      <c r="E107" s="36" t="s">
        <v>784</v>
      </c>
    </row>
    <row r="108" spans="1:5" ht="12.75">
      <c r="A108" s="39" t="s">
        <v>52</v>
      </c>
      <c r="E108" s="38" t="s">
        <v>788</v>
      </c>
    </row>
    <row r="109" spans="1:16" ht="12.75">
      <c r="A109" s="25" t="s">
        <v>45</v>
      </c>
      <c s="29" t="s">
        <v>196</v>
      </c>
      <c s="29" t="s">
        <v>789</v>
      </c>
      <c s="25" t="s">
        <v>698</v>
      </c>
      <c s="30" t="s">
        <v>790</v>
      </c>
      <c s="31" t="s">
        <v>67</v>
      </c>
      <c s="32">
        <v>1</v>
      </c>
      <c s="33">
        <v>0</v>
      </c>
      <c s="34">
        <f>ROUND(ROUND(H109,2)*ROUND(G109,3),2)</f>
      </c>
      <c r="O109">
        <f>(I109*21)/100</f>
      </c>
      <c t="s">
        <v>23</v>
      </c>
    </row>
    <row r="110" spans="1:5" ht="38.25">
      <c r="A110" s="35" t="s">
        <v>50</v>
      </c>
      <c r="E110" s="36" t="s">
        <v>791</v>
      </c>
    </row>
    <row r="111" spans="1:5" ht="12.75">
      <c r="A111" s="39" t="s">
        <v>52</v>
      </c>
      <c r="E111" s="38" t="s">
        <v>792</v>
      </c>
    </row>
    <row r="112" spans="1:16" ht="12.75">
      <c r="A112" s="25" t="s">
        <v>45</v>
      </c>
      <c s="29" t="s">
        <v>201</v>
      </c>
      <c s="29" t="s">
        <v>793</v>
      </c>
      <c s="25" t="s">
        <v>698</v>
      </c>
      <c s="30" t="s">
        <v>790</v>
      </c>
      <c s="31" t="s">
        <v>67</v>
      </c>
      <c s="32">
        <v>16</v>
      </c>
      <c s="33">
        <v>0</v>
      </c>
      <c s="34">
        <f>ROUND(ROUND(H112,2)*ROUND(G112,3),2)</f>
      </c>
      <c r="O112">
        <f>(I112*21)/100</f>
      </c>
      <c t="s">
        <v>23</v>
      </c>
    </row>
    <row r="113" spans="1:5" ht="38.25">
      <c r="A113" s="35" t="s">
        <v>50</v>
      </c>
      <c r="E113" s="36" t="s">
        <v>794</v>
      </c>
    </row>
    <row r="114" spans="1:5" ht="12.75">
      <c r="A114" s="39" t="s">
        <v>52</v>
      </c>
      <c r="E114" s="38" t="s">
        <v>795</v>
      </c>
    </row>
    <row r="115" spans="1:16" ht="12.75">
      <c r="A115" s="25" t="s">
        <v>45</v>
      </c>
      <c s="29" t="s">
        <v>206</v>
      </c>
      <c s="29" t="s">
        <v>796</v>
      </c>
      <c s="25" t="s">
        <v>698</v>
      </c>
      <c s="30" t="s">
        <v>790</v>
      </c>
      <c s="31" t="s">
        <v>67</v>
      </c>
      <c s="32">
        <v>16</v>
      </c>
      <c s="33">
        <v>0</v>
      </c>
      <c s="34">
        <f>ROUND(ROUND(H115,2)*ROUND(G115,3),2)</f>
      </c>
      <c r="O115">
        <f>(I115*21)/100</f>
      </c>
      <c t="s">
        <v>23</v>
      </c>
    </row>
    <row r="116" spans="1:5" ht="38.25">
      <c r="A116" s="35" t="s">
        <v>50</v>
      </c>
      <c r="E116" s="36" t="s">
        <v>797</v>
      </c>
    </row>
    <row r="117" spans="1:5" ht="12.75">
      <c r="A117" s="39" t="s">
        <v>52</v>
      </c>
      <c r="E117" s="38" t="s">
        <v>798</v>
      </c>
    </row>
    <row r="118" spans="1:16" ht="12.75">
      <c r="A118" s="25" t="s">
        <v>45</v>
      </c>
      <c s="29" t="s">
        <v>211</v>
      </c>
      <c s="29" t="s">
        <v>799</v>
      </c>
      <c s="25" t="s">
        <v>698</v>
      </c>
      <c s="30" t="s">
        <v>790</v>
      </c>
      <c s="31" t="s">
        <v>67</v>
      </c>
      <c s="32">
        <v>4</v>
      </c>
      <c s="33">
        <v>0</v>
      </c>
      <c s="34">
        <f>ROUND(ROUND(H118,2)*ROUND(G118,3),2)</f>
      </c>
      <c r="O118">
        <f>(I118*21)/100</f>
      </c>
      <c t="s">
        <v>23</v>
      </c>
    </row>
    <row r="119" spans="1:5" ht="38.25">
      <c r="A119" s="35" t="s">
        <v>50</v>
      </c>
      <c r="E119" s="36" t="s">
        <v>800</v>
      </c>
    </row>
    <row r="120" spans="1:5" ht="12.75">
      <c r="A120" s="39" t="s">
        <v>52</v>
      </c>
      <c r="E120" s="38" t="s">
        <v>801</v>
      </c>
    </row>
    <row r="121" spans="1:16" ht="12.75">
      <c r="A121" s="25" t="s">
        <v>45</v>
      </c>
      <c s="29" t="s">
        <v>216</v>
      </c>
      <c s="29" t="s">
        <v>802</v>
      </c>
      <c s="25" t="s">
        <v>698</v>
      </c>
      <c s="30" t="s">
        <v>790</v>
      </c>
      <c s="31" t="s">
        <v>67</v>
      </c>
      <c s="32">
        <v>7</v>
      </c>
      <c s="33">
        <v>0</v>
      </c>
      <c s="34">
        <f>ROUND(ROUND(H121,2)*ROUND(G121,3),2)</f>
      </c>
      <c r="O121">
        <f>(I121*21)/100</f>
      </c>
      <c t="s">
        <v>23</v>
      </c>
    </row>
    <row r="122" spans="1:5" ht="38.25">
      <c r="A122" s="35" t="s">
        <v>50</v>
      </c>
      <c r="E122" s="36" t="s">
        <v>803</v>
      </c>
    </row>
    <row r="123" spans="1:5" ht="12.75">
      <c r="A123" s="39" t="s">
        <v>52</v>
      </c>
      <c r="E123" s="38" t="s">
        <v>804</v>
      </c>
    </row>
    <row r="124" spans="1:16" ht="12.75">
      <c r="A124" s="25" t="s">
        <v>45</v>
      </c>
      <c s="29" t="s">
        <v>221</v>
      </c>
      <c s="29" t="s">
        <v>805</v>
      </c>
      <c s="25" t="s">
        <v>698</v>
      </c>
      <c s="30" t="s">
        <v>790</v>
      </c>
      <c s="31" t="s">
        <v>67</v>
      </c>
      <c s="32">
        <v>2</v>
      </c>
      <c s="33">
        <v>0</v>
      </c>
      <c s="34">
        <f>ROUND(ROUND(H124,2)*ROUND(G124,3),2)</f>
      </c>
      <c r="O124">
        <f>(I124*21)/100</f>
      </c>
      <c t="s">
        <v>23</v>
      </c>
    </row>
    <row r="125" spans="1:5" ht="38.25">
      <c r="A125" s="35" t="s">
        <v>50</v>
      </c>
      <c r="E125" s="36" t="s">
        <v>806</v>
      </c>
    </row>
    <row r="126" spans="1:5" ht="12.75">
      <c r="A126" s="37" t="s">
        <v>52</v>
      </c>
      <c r="E126" s="38" t="s">
        <v>807</v>
      </c>
    </row>
    <row r="127" spans="1:18" ht="12.75" customHeight="1">
      <c r="A127" s="6" t="s">
        <v>43</v>
      </c>
      <c s="6"/>
      <c s="41" t="s">
        <v>79</v>
      </c>
      <c s="6"/>
      <c s="27" t="s">
        <v>247</v>
      </c>
      <c s="6"/>
      <c s="6"/>
      <c s="6"/>
      <c s="42">
        <f>0+Q127</f>
      </c>
      <c r="O127">
        <f>0+R127</f>
      </c>
      <c r="Q127">
        <f>0+I128+I131+I134+I137+I140+I143+I146+I149+I152+I155+I158+I161</f>
      </c>
      <c>
        <f>0+O128+O131+O134+O137+O140+O143+O146+O149+O152+O155+O158+O161</f>
      </c>
    </row>
    <row r="128" spans="1:16" ht="12.75">
      <c r="A128" s="25" t="s">
        <v>45</v>
      </c>
      <c s="29" t="s">
        <v>224</v>
      </c>
      <c s="29" t="s">
        <v>808</v>
      </c>
      <c s="25" t="s">
        <v>86</v>
      </c>
      <c s="30" t="s">
        <v>809</v>
      </c>
      <c s="31" t="s">
        <v>82</v>
      </c>
      <c s="32">
        <v>6</v>
      </c>
      <c s="33">
        <v>0</v>
      </c>
      <c s="34">
        <f>ROUND(ROUND(H128,2)*ROUND(G128,3),2)</f>
      </c>
      <c r="O128">
        <f>(I128*21)/100</f>
      </c>
      <c t="s">
        <v>23</v>
      </c>
    </row>
    <row r="129" spans="1:5" ht="25.5">
      <c r="A129" s="35" t="s">
        <v>50</v>
      </c>
      <c r="E129" s="36" t="s">
        <v>810</v>
      </c>
    </row>
    <row r="130" spans="1:5" ht="12.75">
      <c r="A130" s="39" t="s">
        <v>52</v>
      </c>
      <c r="E130" s="38" t="s">
        <v>811</v>
      </c>
    </row>
    <row r="131" spans="1:16" ht="12.75">
      <c r="A131" s="25" t="s">
        <v>45</v>
      </c>
      <c s="29" t="s">
        <v>228</v>
      </c>
      <c s="29" t="s">
        <v>808</v>
      </c>
      <c s="25" t="s">
        <v>90</v>
      </c>
      <c s="30" t="s">
        <v>809</v>
      </c>
      <c s="31" t="s">
        <v>82</v>
      </c>
      <c s="32">
        <v>81</v>
      </c>
      <c s="33">
        <v>0</v>
      </c>
      <c s="34">
        <f>ROUND(ROUND(H131,2)*ROUND(G131,3),2)</f>
      </c>
      <c r="O131">
        <f>(I131*21)/100</f>
      </c>
      <c t="s">
        <v>23</v>
      </c>
    </row>
    <row r="132" spans="1:5" ht="25.5">
      <c r="A132" s="35" t="s">
        <v>50</v>
      </c>
      <c r="E132" s="36" t="s">
        <v>812</v>
      </c>
    </row>
    <row r="133" spans="1:5" ht="12.75">
      <c r="A133" s="39" t="s">
        <v>52</v>
      </c>
      <c r="E133" s="38" t="s">
        <v>813</v>
      </c>
    </row>
    <row r="134" spans="1:16" ht="12.75">
      <c r="A134" s="25" t="s">
        <v>45</v>
      </c>
      <c s="29" t="s">
        <v>232</v>
      </c>
      <c s="29" t="s">
        <v>814</v>
      </c>
      <c s="25" t="s">
        <v>701</v>
      </c>
      <c s="30" t="s">
        <v>815</v>
      </c>
      <c s="31" t="s">
        <v>82</v>
      </c>
      <c s="32">
        <v>318.444</v>
      </c>
      <c s="33">
        <v>0</v>
      </c>
      <c s="34">
        <f>ROUND(ROUND(H134,2)*ROUND(G134,3),2)</f>
      </c>
      <c r="O134">
        <f>(I134*21)/100</f>
      </c>
      <c t="s">
        <v>23</v>
      </c>
    </row>
    <row r="135" spans="1:5" ht="25.5">
      <c r="A135" s="35" t="s">
        <v>50</v>
      </c>
      <c r="E135" s="36" t="s">
        <v>816</v>
      </c>
    </row>
    <row r="136" spans="1:5" ht="12.75">
      <c r="A136" s="39" t="s">
        <v>52</v>
      </c>
      <c r="E136" s="38" t="s">
        <v>817</v>
      </c>
    </row>
    <row r="137" spans="1:16" ht="12.75">
      <c r="A137" s="25" t="s">
        <v>45</v>
      </c>
      <c s="29" t="s">
        <v>236</v>
      </c>
      <c s="29" t="s">
        <v>818</v>
      </c>
      <c s="25" t="s">
        <v>701</v>
      </c>
      <c s="30" t="s">
        <v>819</v>
      </c>
      <c s="31" t="s">
        <v>82</v>
      </c>
      <c s="32">
        <v>90</v>
      </c>
      <c s="33">
        <v>0</v>
      </c>
      <c s="34">
        <f>ROUND(ROUND(H137,2)*ROUND(G137,3),2)</f>
      </c>
      <c r="O137">
        <f>(I137*21)/100</f>
      </c>
      <c t="s">
        <v>23</v>
      </c>
    </row>
    <row r="138" spans="1:5" ht="25.5">
      <c r="A138" s="35" t="s">
        <v>50</v>
      </c>
      <c r="E138" s="36" t="s">
        <v>820</v>
      </c>
    </row>
    <row r="139" spans="1:5" ht="12.75">
      <c r="A139" s="39" t="s">
        <v>52</v>
      </c>
      <c r="E139" s="38" t="s">
        <v>821</v>
      </c>
    </row>
    <row r="140" spans="1:16" ht="12.75">
      <c r="A140" s="25" t="s">
        <v>45</v>
      </c>
      <c s="29" t="s">
        <v>242</v>
      </c>
      <c s="29" t="s">
        <v>822</v>
      </c>
      <c s="25" t="s">
        <v>771</v>
      </c>
      <c s="30" t="s">
        <v>823</v>
      </c>
      <c s="31" t="s">
        <v>82</v>
      </c>
      <c s="32">
        <v>78.578</v>
      </c>
      <c s="33">
        <v>0</v>
      </c>
      <c s="34">
        <f>ROUND(ROUND(H140,2)*ROUND(G140,3),2)</f>
      </c>
      <c r="O140">
        <f>(I140*21)/100</f>
      </c>
      <c t="s">
        <v>23</v>
      </c>
    </row>
    <row r="141" spans="1:5" ht="25.5">
      <c r="A141" s="35" t="s">
        <v>50</v>
      </c>
      <c r="E141" s="36" t="s">
        <v>824</v>
      </c>
    </row>
    <row r="142" spans="1:5" ht="12.75">
      <c r="A142" s="39" t="s">
        <v>52</v>
      </c>
      <c r="E142" s="38" t="s">
        <v>825</v>
      </c>
    </row>
    <row r="143" spans="1:16" ht="12.75">
      <c r="A143" s="25" t="s">
        <v>45</v>
      </c>
      <c s="29" t="s">
        <v>248</v>
      </c>
      <c s="29" t="s">
        <v>826</v>
      </c>
      <c s="25" t="s">
        <v>47</v>
      </c>
      <c s="30" t="s">
        <v>827</v>
      </c>
      <c s="31" t="s">
        <v>67</v>
      </c>
      <c s="32">
        <v>17</v>
      </c>
      <c s="33">
        <v>0</v>
      </c>
      <c s="34">
        <f>ROUND(ROUND(H143,2)*ROUND(G143,3),2)</f>
      </c>
      <c r="O143">
        <f>(I143*21)/100</f>
      </c>
      <c t="s">
        <v>23</v>
      </c>
    </row>
    <row r="144" spans="1:5" ht="63.75">
      <c r="A144" s="35" t="s">
        <v>50</v>
      </c>
      <c r="E144" s="36" t="s">
        <v>828</v>
      </c>
    </row>
    <row r="145" spans="1:5" ht="12.75">
      <c r="A145" s="39" t="s">
        <v>52</v>
      </c>
      <c r="E145" s="38" t="s">
        <v>829</v>
      </c>
    </row>
    <row r="146" spans="1:16" ht="12.75">
      <c r="A146" s="25" t="s">
        <v>45</v>
      </c>
      <c s="29" t="s">
        <v>252</v>
      </c>
      <c s="29" t="s">
        <v>249</v>
      </c>
      <c s="25" t="s">
        <v>86</v>
      </c>
      <c s="30" t="s">
        <v>250</v>
      </c>
      <c s="31" t="s">
        <v>67</v>
      </c>
      <c s="32">
        <v>16</v>
      </c>
      <c s="33">
        <v>0</v>
      </c>
      <c s="34">
        <f>ROUND(ROUND(H146,2)*ROUND(G146,3),2)</f>
      </c>
      <c r="O146">
        <f>(I146*21)/100</f>
      </c>
      <c t="s">
        <v>23</v>
      </c>
    </row>
    <row r="147" spans="1:5" ht="38.25">
      <c r="A147" s="35" t="s">
        <v>50</v>
      </c>
      <c r="E147" s="36" t="s">
        <v>830</v>
      </c>
    </row>
    <row r="148" spans="1:5" ht="12.75">
      <c r="A148" s="39" t="s">
        <v>52</v>
      </c>
      <c r="E148" s="38" t="s">
        <v>831</v>
      </c>
    </row>
    <row r="149" spans="1:16" ht="12.75">
      <c r="A149" s="25" t="s">
        <v>45</v>
      </c>
      <c s="29" t="s">
        <v>256</v>
      </c>
      <c s="29" t="s">
        <v>249</v>
      </c>
      <c s="25" t="s">
        <v>90</v>
      </c>
      <c s="30" t="s">
        <v>250</v>
      </c>
      <c s="31" t="s">
        <v>67</v>
      </c>
      <c s="32">
        <v>19</v>
      </c>
      <c s="33">
        <v>0</v>
      </c>
      <c s="34">
        <f>ROUND(ROUND(H149,2)*ROUND(G149,3),2)</f>
      </c>
      <c r="O149">
        <f>(I149*21)/100</f>
      </c>
      <c t="s">
        <v>23</v>
      </c>
    </row>
    <row r="150" spans="1:5" ht="25.5">
      <c r="A150" s="35" t="s">
        <v>50</v>
      </c>
      <c r="E150" s="36" t="s">
        <v>832</v>
      </c>
    </row>
    <row r="151" spans="1:5" ht="12.75">
      <c r="A151" s="39" t="s">
        <v>52</v>
      </c>
      <c r="E151" s="38" t="s">
        <v>833</v>
      </c>
    </row>
    <row r="152" spans="1:16" ht="12.75">
      <c r="A152" s="25" t="s">
        <v>45</v>
      </c>
      <c s="29" t="s">
        <v>260</v>
      </c>
      <c s="29" t="s">
        <v>834</v>
      </c>
      <c s="25" t="s">
        <v>86</v>
      </c>
      <c s="30" t="s">
        <v>835</v>
      </c>
      <c s="31" t="s">
        <v>67</v>
      </c>
      <c s="32">
        <v>28</v>
      </c>
      <c s="33">
        <v>0</v>
      </c>
      <c s="34">
        <f>ROUND(ROUND(H152,2)*ROUND(G152,3),2)</f>
      </c>
      <c r="O152">
        <f>(I152*21)/100</f>
      </c>
      <c t="s">
        <v>23</v>
      </c>
    </row>
    <row r="153" spans="1:5" ht="51">
      <c r="A153" s="35" t="s">
        <v>50</v>
      </c>
      <c r="E153" s="36" t="s">
        <v>836</v>
      </c>
    </row>
    <row r="154" spans="1:5" ht="76.5">
      <c r="A154" s="39" t="s">
        <v>52</v>
      </c>
      <c r="E154" s="38" t="s">
        <v>837</v>
      </c>
    </row>
    <row r="155" spans="1:16" ht="12.75">
      <c r="A155" s="25" t="s">
        <v>45</v>
      </c>
      <c s="29" t="s">
        <v>264</v>
      </c>
      <c s="29" t="s">
        <v>838</v>
      </c>
      <c s="25" t="s">
        <v>47</v>
      </c>
      <c s="30" t="s">
        <v>839</v>
      </c>
      <c s="31" t="s">
        <v>82</v>
      </c>
      <c s="32">
        <v>318</v>
      </c>
      <c s="33">
        <v>0</v>
      </c>
      <c s="34">
        <f>ROUND(ROUND(H155,2)*ROUND(G155,3),2)</f>
      </c>
      <c r="O155">
        <f>(I155*21)/100</f>
      </c>
      <c t="s">
        <v>23</v>
      </c>
    </row>
    <row r="156" spans="1:5" ht="12.75">
      <c r="A156" s="35" t="s">
        <v>50</v>
      </c>
      <c r="E156" s="36" t="s">
        <v>840</v>
      </c>
    </row>
    <row r="157" spans="1:5" ht="12.75">
      <c r="A157" s="39" t="s">
        <v>52</v>
      </c>
      <c r="E157" s="38" t="s">
        <v>841</v>
      </c>
    </row>
    <row r="158" spans="1:16" ht="12.75">
      <c r="A158" s="25" t="s">
        <v>45</v>
      </c>
      <c s="29" t="s">
        <v>268</v>
      </c>
      <c s="29" t="s">
        <v>842</v>
      </c>
      <c s="25" t="s">
        <v>47</v>
      </c>
      <c s="30" t="s">
        <v>843</v>
      </c>
      <c s="31" t="s">
        <v>82</v>
      </c>
      <c s="32">
        <v>400</v>
      </c>
      <c s="33">
        <v>0</v>
      </c>
      <c s="34">
        <f>ROUND(ROUND(H158,2)*ROUND(G158,3),2)</f>
      </c>
      <c r="O158">
        <f>(I158*21)/100</f>
      </c>
      <c t="s">
        <v>23</v>
      </c>
    </row>
    <row r="159" spans="1:5" ht="12.75">
      <c r="A159" s="35" t="s">
        <v>50</v>
      </c>
      <c r="E159" s="36" t="s">
        <v>844</v>
      </c>
    </row>
    <row r="160" spans="1:5" ht="12.75">
      <c r="A160" s="39" t="s">
        <v>52</v>
      </c>
      <c r="E160" s="38" t="s">
        <v>845</v>
      </c>
    </row>
    <row r="161" spans="1:16" ht="12.75">
      <c r="A161" s="25" t="s">
        <v>45</v>
      </c>
      <c s="29" t="s">
        <v>273</v>
      </c>
      <c s="29" t="s">
        <v>846</v>
      </c>
      <c s="25" t="s">
        <v>47</v>
      </c>
      <c s="30" t="s">
        <v>847</v>
      </c>
      <c s="31" t="s">
        <v>82</v>
      </c>
      <c s="32">
        <v>78</v>
      </c>
      <c s="33">
        <v>0</v>
      </c>
      <c s="34">
        <f>ROUND(ROUND(H161,2)*ROUND(G161,3),2)</f>
      </c>
      <c r="O161">
        <f>(I161*21)/100</f>
      </c>
      <c t="s">
        <v>23</v>
      </c>
    </row>
    <row r="162" spans="1:5" ht="12.75">
      <c r="A162" s="35" t="s">
        <v>50</v>
      </c>
      <c r="E162" s="36" t="s">
        <v>844</v>
      </c>
    </row>
    <row r="163" spans="1:5" ht="12.75">
      <c r="A163" s="37" t="s">
        <v>52</v>
      </c>
      <c r="E163" s="38" t="s">
        <v>848</v>
      </c>
    </row>
    <row r="164" spans="1:18" ht="12.75" customHeight="1">
      <c r="A164" s="6" t="s">
        <v>43</v>
      </c>
      <c s="6"/>
      <c s="41" t="s">
        <v>40</v>
      </c>
      <c s="6"/>
      <c s="27" t="s">
        <v>272</v>
      </c>
      <c s="6"/>
      <c s="6"/>
      <c s="6"/>
      <c s="42">
        <f>0+Q164</f>
      </c>
      <c r="O164">
        <f>0+R164</f>
      </c>
      <c r="Q164">
        <f>0+I165+I168+I171+I174+I177</f>
      </c>
      <c>
        <f>0+O165+O168+O171+O174+O177</f>
      </c>
    </row>
    <row r="165" spans="1:16" ht="12.75">
      <c r="A165" s="25" t="s">
        <v>45</v>
      </c>
      <c s="29" t="s">
        <v>277</v>
      </c>
      <c s="29" t="s">
        <v>849</v>
      </c>
      <c s="25" t="s">
        <v>698</v>
      </c>
      <c s="30" t="s">
        <v>850</v>
      </c>
      <c s="31" t="s">
        <v>82</v>
      </c>
      <c s="32">
        <v>845.3</v>
      </c>
      <c s="33">
        <v>0</v>
      </c>
      <c s="34">
        <f>ROUND(ROUND(H165,2)*ROUND(G165,3),2)</f>
      </c>
      <c r="O165">
        <f>(I165*21)/100</f>
      </c>
      <c t="s">
        <v>23</v>
      </c>
    </row>
    <row r="166" spans="1:5" ht="12.75">
      <c r="A166" s="35" t="s">
        <v>50</v>
      </c>
      <c r="E166" s="36" t="s">
        <v>851</v>
      </c>
    </row>
    <row r="167" spans="1:5" ht="51">
      <c r="A167" s="39" t="s">
        <v>52</v>
      </c>
      <c r="E167" s="38" t="s">
        <v>852</v>
      </c>
    </row>
    <row r="168" spans="1:16" ht="12.75">
      <c r="A168" s="25" t="s">
        <v>45</v>
      </c>
      <c s="29" t="s">
        <v>281</v>
      </c>
      <c s="29" t="s">
        <v>853</v>
      </c>
      <c s="25" t="s">
        <v>47</v>
      </c>
      <c s="30" t="s">
        <v>854</v>
      </c>
      <c s="31" t="s">
        <v>82</v>
      </c>
      <c s="32">
        <v>1068.4</v>
      </c>
      <c s="33">
        <v>0</v>
      </c>
      <c s="34">
        <f>ROUND(ROUND(H168,2)*ROUND(G168,3),2)</f>
      </c>
      <c r="O168">
        <f>(I168*21)/100</f>
      </c>
      <c t="s">
        <v>23</v>
      </c>
    </row>
    <row r="169" spans="1:5" ht="12.75">
      <c r="A169" s="35" t="s">
        <v>50</v>
      </c>
      <c r="E169" s="36" t="s">
        <v>855</v>
      </c>
    </row>
    <row r="170" spans="1:5" ht="51">
      <c r="A170" s="39" t="s">
        <v>52</v>
      </c>
      <c r="E170" s="38" t="s">
        <v>856</v>
      </c>
    </row>
    <row r="171" spans="1:16" ht="25.5">
      <c r="A171" s="25" t="s">
        <v>45</v>
      </c>
      <c s="29" t="s">
        <v>286</v>
      </c>
      <c s="29" t="s">
        <v>857</v>
      </c>
      <c s="25" t="s">
        <v>47</v>
      </c>
      <c s="30" t="s">
        <v>858</v>
      </c>
      <c s="31" t="s">
        <v>115</v>
      </c>
      <c s="32">
        <v>58.5</v>
      </c>
      <c s="33">
        <v>0</v>
      </c>
      <c s="34">
        <f>ROUND(ROUND(H171,2)*ROUND(G171,3),2)</f>
      </c>
      <c r="O171">
        <f>(I171*21)/100</f>
      </c>
      <c t="s">
        <v>23</v>
      </c>
    </row>
    <row r="172" spans="1:5" ht="12.75">
      <c r="A172" s="35" t="s">
        <v>50</v>
      </c>
      <c r="E172" s="36" t="s">
        <v>859</v>
      </c>
    </row>
    <row r="173" spans="1:5" ht="12.75">
      <c r="A173" s="39" t="s">
        <v>52</v>
      </c>
      <c r="E173" s="38" t="s">
        <v>860</v>
      </c>
    </row>
    <row r="174" spans="1:16" ht="12.75">
      <c r="A174" s="25" t="s">
        <v>45</v>
      </c>
      <c s="29" t="s">
        <v>291</v>
      </c>
      <c s="29" t="s">
        <v>861</v>
      </c>
      <c s="25" t="s">
        <v>698</v>
      </c>
      <c s="30" t="s">
        <v>862</v>
      </c>
      <c s="31" t="s">
        <v>82</v>
      </c>
      <c s="32">
        <v>845.3</v>
      </c>
      <c s="33">
        <v>0</v>
      </c>
      <c s="34">
        <f>ROUND(ROUND(H174,2)*ROUND(G174,3),2)</f>
      </c>
      <c r="O174">
        <f>(I174*21)/100</f>
      </c>
      <c t="s">
        <v>23</v>
      </c>
    </row>
    <row r="175" spans="1:5" ht="12.75">
      <c r="A175" s="35" t="s">
        <v>50</v>
      </c>
      <c r="E175" s="36" t="s">
        <v>863</v>
      </c>
    </row>
    <row r="176" spans="1:5" ht="51">
      <c r="A176" s="39" t="s">
        <v>52</v>
      </c>
      <c r="E176" s="38" t="s">
        <v>852</v>
      </c>
    </row>
    <row r="177" spans="1:16" ht="12.75">
      <c r="A177" s="25" t="s">
        <v>45</v>
      </c>
      <c s="29" t="s">
        <v>295</v>
      </c>
      <c s="29" t="s">
        <v>864</v>
      </c>
      <c s="25" t="s">
        <v>771</v>
      </c>
      <c s="30" t="s">
        <v>865</v>
      </c>
      <c s="31" t="s">
        <v>82</v>
      </c>
      <c s="32">
        <v>150</v>
      </c>
      <c s="33">
        <v>0</v>
      </c>
      <c s="34">
        <f>ROUND(ROUND(H177,2)*ROUND(G177,3),2)</f>
      </c>
      <c r="O177">
        <f>(I177*21)/100</f>
      </c>
      <c t="s">
        <v>23</v>
      </c>
    </row>
    <row r="178" spans="1:5" ht="25.5">
      <c r="A178" s="35" t="s">
        <v>50</v>
      </c>
      <c r="E178" s="36" t="s">
        <v>866</v>
      </c>
    </row>
    <row r="179" spans="1:5" ht="12.75">
      <c r="A179" s="37" t="s">
        <v>52</v>
      </c>
      <c r="E179" s="38" t="s">
        <v>867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